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říklad 1 - výpočet" sheetId="1" r:id="rId1"/>
    <sheet name="Příklad 1 - graf" sheetId="2" r:id="rId2"/>
    <sheet name="Příklad 2 - výpočet" sheetId="3" r:id="rId3"/>
  </sheets>
  <definedNames/>
  <calcPr fullCalcOnLoad="1"/>
</workbook>
</file>

<file path=xl/comments3.xml><?xml version="1.0" encoding="utf-8"?>
<comments xmlns="http://schemas.openxmlformats.org/spreadsheetml/2006/main">
  <authors>
    <author>Student</author>
  </authors>
  <commentList>
    <comment ref="B13" authorId="0">
      <text>
        <r>
          <rPr>
            <b/>
            <sz val="8"/>
            <rFont val="Tahoma"/>
            <family val="0"/>
          </rPr>
          <t xml:space="preserve">Hodnota max = od 0 do 100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<sst xmlns="http://schemas.openxmlformats.org/spreadsheetml/2006/main" count="73" uniqueCount="62">
  <si>
    <t>Zadání:</t>
  </si>
  <si>
    <t>Řešení rozpustnosti vodíku v čistém železe</t>
  </si>
  <si>
    <t>Použité vztahy:</t>
  </si>
  <si>
    <t>Rozpustnost vodíku v čistém železe</t>
  </si>
  <si>
    <t xml:space="preserve">Určete maximální rozpustnost vodíku v čistém železe pro jednotlivé krystalografické modifikace železa a taveninu. Při řešení uvažujete, že plynná atmosféra je tvořena čistým vodíkem (f H  =1) o tlaku 101325 Pa. Pro každou modifikaci proveďte výpočet alespoň pro tři různé teploty, kdy v každé modifikaci použijte pro výpočet také teploty fázových přeměn. </t>
  </si>
  <si>
    <t>Modifikace Fe</t>
  </si>
  <si>
    <t>železo α</t>
  </si>
  <si>
    <t>železo γ</t>
  </si>
  <si>
    <t>tavenina</t>
  </si>
  <si>
    <t>železo δ</t>
  </si>
  <si>
    <t>Teplota [°C]</t>
  </si>
  <si>
    <t>Teplota [K]</t>
  </si>
  <si>
    <t>Rozpustnost vodíku [%]</t>
  </si>
  <si>
    <t>Rozpustnost vodíku [ppm]</t>
  </si>
  <si>
    <t>log [%H]</t>
  </si>
  <si>
    <t>Výpočet:</t>
  </si>
  <si>
    <t>Pozn.: Zeleně označená barva písma umožnuje měnit hodnotu jednotlivých veličin s patřičnou změnou výsledku. Naproti tomu červeně označené hodnoty představují konstantu případně jsou vázány na výpočet. Při jejich změně může dojít k porušení algotitmu výpočtu nebo nesprávnému výsledku. Modře jsou pak vyznačeny políčka, umožňující rychlou kontrolu správnosti výpočtu.</t>
  </si>
  <si>
    <t>Rozpustnost vodíku v oceli</t>
  </si>
  <si>
    <t>Určete maximální rozpustnost vodíku v čistém železe při teplotě 1600 °C, v oceli 17 153 o chemickém složení 0,1%C, 18%Cr, 9%Ni, 0,8% Si a 1,5%Mn při teplotě 1600 °C a v oceli 12 060 o složení 0,55% C, 0,3% Si a  0,7% Mn. Při řešení uvažujete, že plynná atmosféra je tvořena čistým vodíkem o tlaku 101325 Pa.</t>
  </si>
  <si>
    <t>Volitelné parametry</t>
  </si>
  <si>
    <t>Teplota</t>
  </si>
  <si>
    <t>°C</t>
  </si>
  <si>
    <t>K</t>
  </si>
  <si>
    <t>Celkový tlak p°</t>
  </si>
  <si>
    <t>Pa</t>
  </si>
  <si>
    <t>Koncentrace dusíku v atm. Obj.%</t>
  </si>
  <si>
    <t>-</t>
  </si>
  <si>
    <t>Chemické složení</t>
  </si>
  <si>
    <t>Prvek</t>
  </si>
  <si>
    <t>C</t>
  </si>
  <si>
    <t>Cr</t>
  </si>
  <si>
    <t>Ni</t>
  </si>
  <si>
    <t>Si</t>
  </si>
  <si>
    <t>Mn</t>
  </si>
  <si>
    <t>Ti</t>
  </si>
  <si>
    <t>Mo</t>
  </si>
  <si>
    <t>Obsah %</t>
  </si>
  <si>
    <t>Řešení 1</t>
  </si>
  <si>
    <t xml:space="preserve">ΔG° = </t>
  </si>
  <si>
    <t>J/mol</t>
  </si>
  <si>
    <t>lnK =</t>
  </si>
  <si>
    <t>K =</t>
  </si>
  <si>
    <t xml:space="preserve">Parciální tlak vodíku je dán </t>
  </si>
  <si>
    <r>
      <t>p</t>
    </r>
    <r>
      <rPr>
        <vertAlign val="subscript"/>
        <sz val="10"/>
        <rFont val="Arial"/>
        <family val="2"/>
      </rPr>
      <t>H2</t>
    </r>
    <r>
      <rPr>
        <sz val="10"/>
        <rFont val="Arial"/>
        <family val="0"/>
      </rPr>
      <t xml:space="preserve"> = (%N/100)*p°</t>
    </r>
  </si>
  <si>
    <t>Aktivita vodíku</t>
  </si>
  <si>
    <r>
      <t>p</t>
    </r>
    <r>
      <rPr>
        <vertAlign val="subscript"/>
        <sz val="10"/>
        <rFont val="Arial"/>
        <family val="2"/>
      </rPr>
      <t>H2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</si>
  <si>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H2</t>
    </r>
    <r>
      <rPr>
        <sz val="10"/>
        <rFont val="Arial"/>
        <family val="0"/>
      </rPr>
      <t xml:space="preserve"> / p° =</t>
    </r>
  </si>
  <si>
    <t>%H =</t>
  </si>
  <si>
    <t>%</t>
  </si>
  <si>
    <t>ppm</t>
  </si>
  <si>
    <t xml:space="preserve">Rozpustnost vodíku v oceli </t>
  </si>
  <si>
    <t>Inteakční koeficienty vodíku v soustavě Fe-H-X při teplotě 1600°c</t>
  </si>
  <si>
    <t>interakční koeficienty</t>
  </si>
  <si>
    <t>hodnoty</t>
  </si>
  <si>
    <t>Aktivitní koeficient vodíku</t>
  </si>
  <si>
    <r>
      <t>log f</t>
    </r>
    <r>
      <rPr>
        <b/>
        <vertAlign val="subscript"/>
        <sz val="12"/>
        <rFont val="Arial"/>
        <family val="2"/>
      </rPr>
      <t>H</t>
    </r>
    <r>
      <rPr>
        <b/>
        <sz val="12"/>
        <rFont val="Arial"/>
        <family val="2"/>
      </rPr>
      <t xml:space="preserve"> =</t>
    </r>
  </si>
  <si>
    <r>
      <t>f</t>
    </r>
    <r>
      <rPr>
        <b/>
        <vertAlign val="subscript"/>
        <sz val="12"/>
        <rFont val="Arial"/>
        <family val="2"/>
      </rPr>
      <t>H</t>
    </r>
    <r>
      <rPr>
        <b/>
        <sz val="12"/>
        <rFont val="Arial"/>
        <family val="2"/>
      </rPr>
      <t xml:space="preserve"> =</t>
    </r>
  </si>
  <si>
    <t>Rozpustnost  vodíku</t>
  </si>
  <si>
    <t>ΔH  =</t>
  </si>
  <si>
    <t>[J/mol]</t>
  </si>
  <si>
    <t>ΔS  =</t>
  </si>
  <si>
    <t>[J/mol.K]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</si>
</sst>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00"/>
    <numFmt numFmtId="166" formatCode="0.00000"/>
    <numFmt numFmtId="167" formatCode="0.0000"/>
    <numFmt numFmtId="168" formatCode="0.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sz val="14"/>
      <color indexed="17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b/>
      <sz val="12"/>
      <color indexed="57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color indexed="50"/>
      <name val="Arial"/>
      <family val="2"/>
    </font>
    <font>
      <b/>
      <sz val="12"/>
      <color indexed="48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b/>
      <sz val="12"/>
      <color indexed="10"/>
      <name val="Times New Roman"/>
      <family val="1"/>
    </font>
    <font>
      <sz val="12"/>
      <name val="Arial CE"/>
      <family val="2"/>
    </font>
    <font>
      <sz val="12"/>
      <color indexed="50"/>
      <name val="Arial CE"/>
      <family val="2"/>
    </font>
    <font>
      <vertAlign val="subscript"/>
      <sz val="10"/>
      <name val="Arial"/>
      <family val="2"/>
    </font>
    <font>
      <sz val="16"/>
      <name val="Arial"/>
      <family val="0"/>
    </font>
    <font>
      <b/>
      <vertAlign val="subscript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NumberFormat="1" applyFill="1" applyAlignment="1">
      <alignment/>
    </xf>
    <xf numFmtId="0" fontId="5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167" fontId="4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/>
    </xf>
    <xf numFmtId="169" fontId="5" fillId="2" borderId="1" xfId="0" applyNumberFormat="1" applyFont="1" applyFill="1" applyBorder="1" applyAlignment="1">
      <alignment/>
    </xf>
    <xf numFmtId="166" fontId="12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166" fontId="12" fillId="2" borderId="0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/>
    </xf>
    <xf numFmtId="169" fontId="5" fillId="2" borderId="4" xfId="0" applyNumberFormat="1" applyFont="1" applyFill="1" applyBorder="1" applyAlignment="1">
      <alignment/>
    </xf>
    <xf numFmtId="166" fontId="12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6" xfId="0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" fontId="13" fillId="2" borderId="1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3" fillId="2" borderId="4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0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8" fillId="2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wrapText="1"/>
    </xf>
    <xf numFmtId="0" fontId="2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164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6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wrapText="1"/>
    </xf>
    <xf numFmtId="0" fontId="0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165"/>
          <c:w val="0.849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v>Tavenina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trendlineType val="power"/>
            <c:dispEq val="0"/>
            <c:dispRSqr val="0"/>
          </c:trendline>
          <c:xVal>
            <c:numRef>
              <c:f>'Příklad 1 - výpočet'!$B$24:$B$26</c:f>
              <c:numCache>
                <c:ptCount val="3"/>
                <c:pt idx="0">
                  <c:v>1650</c:v>
                </c:pt>
                <c:pt idx="1">
                  <c:v>1600</c:v>
                </c:pt>
                <c:pt idx="2">
                  <c:v>1539</c:v>
                </c:pt>
              </c:numCache>
            </c:numRef>
          </c:xVal>
          <c:yVal>
            <c:numRef>
              <c:f>'Příklad 1 - výpočet'!$F$24:$F$26</c:f>
              <c:numCache>
                <c:ptCount val="3"/>
                <c:pt idx="0">
                  <c:v>26.075604248314935</c:v>
                </c:pt>
                <c:pt idx="1">
                  <c:v>24.66513342048795</c:v>
                </c:pt>
                <c:pt idx="2">
                  <c:v>22.951685532368884</c:v>
                </c:pt>
              </c:numCache>
            </c:numRef>
          </c:yVal>
          <c:smooth val="0"/>
        </c:ser>
        <c:ser>
          <c:idx val="1"/>
          <c:order val="1"/>
          <c:tx>
            <c:v>železo 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'Příklad 1 - výpočet'!$B$27:$B$30</c:f>
              <c:numCache>
                <c:ptCount val="4"/>
                <c:pt idx="0">
                  <c:v>1539</c:v>
                </c:pt>
                <c:pt idx="1">
                  <c:v>1500</c:v>
                </c:pt>
                <c:pt idx="2">
                  <c:v>1450</c:v>
                </c:pt>
                <c:pt idx="3">
                  <c:v>1400</c:v>
                </c:pt>
              </c:numCache>
            </c:numRef>
          </c:xVal>
          <c:yVal>
            <c:numRef>
              <c:f>'Příklad 1 - výpočet'!$F$27:$F$30</c:f>
              <c:numCache>
                <c:ptCount val="4"/>
                <c:pt idx="0">
                  <c:v>7.676972683910112</c:v>
                </c:pt>
                <c:pt idx="1">
                  <c:v>7.371474722243185</c:v>
                </c:pt>
                <c:pt idx="2">
                  <c:v>6.978737020414942</c:v>
                </c:pt>
                <c:pt idx="3">
                  <c:v>6.585339371116333</c:v>
                </c:pt>
              </c:numCache>
            </c:numRef>
          </c:yVal>
          <c:smooth val="0"/>
        </c:ser>
        <c:ser>
          <c:idx val="2"/>
          <c:order val="2"/>
          <c:tx>
            <c:v>železo 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železo 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spPr>
              <a:ln w="25400">
                <a:solidFill>
                  <a:srgbClr val="99CC00"/>
                </a:solidFill>
              </a:ln>
            </c:spPr>
            <c:trendlineType val="power"/>
            <c:dispEq val="0"/>
            <c:dispRSqr val="0"/>
          </c:trendline>
          <c:xVal>
            <c:numRef>
              <c:f>'Příklad 1 - výpočet'!$B$31:$B$34</c:f>
              <c:numCache>
                <c:ptCount val="4"/>
                <c:pt idx="0">
                  <c:v>1400</c:v>
                </c:pt>
                <c:pt idx="1">
                  <c:v>1200</c:v>
                </c:pt>
                <c:pt idx="2">
                  <c:v>1000</c:v>
                </c:pt>
                <c:pt idx="3">
                  <c:v>910</c:v>
                </c:pt>
              </c:numCache>
            </c:numRef>
          </c:xVal>
          <c:yVal>
            <c:numRef>
              <c:f>'Příklad 1 - výpočet'!$F$31:$F$34</c:f>
              <c:numCache>
                <c:ptCount val="4"/>
                <c:pt idx="0">
                  <c:v>9.574279185157799</c:v>
                </c:pt>
                <c:pt idx="1">
                  <c:v>7.340430230374122</c:v>
                </c:pt>
                <c:pt idx="2">
                  <c:v>5.177084588260237</c:v>
                </c:pt>
                <c:pt idx="3">
                  <c:v>4.257196073891209</c:v>
                </c:pt>
              </c:numCache>
            </c:numRef>
          </c:yVal>
          <c:smooth val="0"/>
        </c:ser>
        <c:ser>
          <c:idx val="3"/>
          <c:order val="3"/>
          <c:tx>
            <c:v>železo 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železo α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spPr>
              <a:ln w="25400">
                <a:solidFill>
                  <a:srgbClr val="3366FF"/>
                </a:solidFill>
              </a:ln>
            </c:spPr>
            <c:trendlineType val="power"/>
            <c:dispEq val="0"/>
            <c:dispRSqr val="0"/>
          </c:trendline>
          <c:xVal>
            <c:numRef>
              <c:f>'Příklad 1 - výpočet'!$B$35:$B$38</c:f>
              <c:numCache>
                <c:ptCount val="4"/>
                <c:pt idx="0">
                  <c:v>910</c:v>
                </c:pt>
                <c:pt idx="1">
                  <c:v>800</c:v>
                </c:pt>
                <c:pt idx="2">
                  <c:v>700</c:v>
                </c:pt>
                <c:pt idx="3">
                  <c:v>600</c:v>
                </c:pt>
              </c:numCache>
            </c:numRef>
          </c:xVal>
          <c:yVal>
            <c:numRef>
              <c:f>'Příklad 1 - výpočet'!$F$35:$F$38</c:f>
              <c:numCache>
                <c:ptCount val="4"/>
                <c:pt idx="0">
                  <c:v>2.8768843950311025</c:v>
                </c:pt>
                <c:pt idx="1">
                  <c:v>2.1529900652040164</c:v>
                </c:pt>
                <c:pt idx="2">
                  <c:v>1.5628257137510329</c:v>
                </c:pt>
                <c:pt idx="3">
                  <c:v>1.0541689257514915</c:v>
                </c:pt>
              </c:numCache>
            </c:numRef>
          </c:yVal>
          <c:smooth val="0"/>
        </c:ser>
        <c:axId val="7080401"/>
        <c:axId val="63723610"/>
      </c:scatterChart>
      <c:valAx>
        <c:axId val="7080401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Teplota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crossBetween val="midCat"/>
        <c:dispUnits/>
        <c:majorUnit val="400"/>
      </c:valAx>
      <c:valAx>
        <c:axId val="6372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Obsah vodíku  [ppm]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Relationship Id="rId4" Type="http://schemas.openxmlformats.org/officeDocument/2006/relationships/image" Target="../media/image1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</cdr:x>
      <cdr:y>0.73075</cdr:y>
    </cdr:from>
    <cdr:to>
      <cdr:x>0.313</cdr:x>
      <cdr:y>0.76925</cdr:y>
    </cdr:to>
    <cdr:sp>
      <cdr:nvSpPr>
        <cdr:cNvPr id="1" name="AutoShape 1"/>
        <cdr:cNvSpPr>
          <a:spLocks/>
        </cdr:cNvSpPr>
      </cdr:nvSpPr>
      <cdr:spPr>
        <a:xfrm>
          <a:off x="2876550" y="4181475"/>
          <a:ext cx="0" cy="219075"/>
        </a:xfrm>
        <a:custGeom>
          <a:pathLst>
            <a:path h="216876" w="1">
              <a:moveTo>
                <a:pt x="0" y="21687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0.63525</cdr:x>
      <cdr:y>0.59025</cdr:y>
    </cdr:from>
    <cdr:to>
      <cdr:x>0.63525</cdr:x>
      <cdr:y>0.67225</cdr:y>
    </cdr:to>
    <cdr:sp>
      <cdr:nvSpPr>
        <cdr:cNvPr id="2" name="AutoShape 2"/>
        <cdr:cNvSpPr>
          <a:spLocks/>
        </cdr:cNvSpPr>
      </cdr:nvSpPr>
      <cdr:spPr>
        <a:xfrm>
          <a:off x="5848350" y="3381375"/>
          <a:ext cx="0" cy="466725"/>
        </a:xfrm>
        <a:custGeom>
          <a:pathLst>
            <a:path h="462042" w="1">
              <a:moveTo>
                <a:pt x="0" y="0"/>
              </a:moveTo>
              <a:lnTo>
                <a:pt x="0" y="4620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0.2325</cdr:y>
    </cdr:from>
    <cdr:to>
      <cdr:x>0.72825</cdr:x>
      <cdr:y>0.64225</cdr:y>
    </cdr:to>
    <cdr:sp>
      <cdr:nvSpPr>
        <cdr:cNvPr id="3" name="AutoShape 3"/>
        <cdr:cNvSpPr>
          <a:spLocks/>
        </cdr:cNvSpPr>
      </cdr:nvSpPr>
      <cdr:spPr>
        <a:xfrm>
          <a:off x="6705600" y="1323975"/>
          <a:ext cx="0" cy="2352675"/>
        </a:xfrm>
        <a:custGeom>
          <a:pathLst>
            <a:path h="2310211" w="1">
              <a:moveTo>
                <a:pt x="0" y="2310211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8.57421875" style="2" customWidth="1"/>
    <col min="2" max="2" width="12.28125" style="2" customWidth="1"/>
    <col min="3" max="3" width="10.421875" style="2" customWidth="1"/>
    <col min="4" max="4" width="11.8515625" style="2" customWidth="1"/>
    <col min="5" max="5" width="25.00390625" style="2" customWidth="1"/>
    <col min="6" max="6" width="23.00390625" style="2" customWidth="1"/>
    <col min="7" max="7" width="9.57421875" style="2" customWidth="1"/>
    <col min="8" max="10" width="9.140625" style="2" customWidth="1"/>
    <col min="11" max="11" width="12.421875" style="2" bestFit="1" customWidth="1"/>
    <col min="12" max="14" width="9.140625" style="2" customWidth="1"/>
    <col min="15" max="15" width="11.57421875" style="2" bestFit="1" customWidth="1"/>
    <col min="16" max="17" width="9.140625" style="2" customWidth="1"/>
    <col min="18" max="18" width="12.57421875" style="2" bestFit="1" customWidth="1"/>
    <col min="19" max="16384" width="9.140625" style="2" customWidth="1"/>
  </cols>
  <sheetData>
    <row r="1" ht="15.75">
      <c r="A1" s="1"/>
    </row>
    <row r="2" ht="15.75">
      <c r="A2" s="1" t="s">
        <v>3</v>
      </c>
    </row>
    <row r="3" ht="15.75">
      <c r="A3" s="1"/>
    </row>
    <row r="4" ht="15.75">
      <c r="A4" s="3" t="s">
        <v>0</v>
      </c>
    </row>
    <row r="5" spans="1:9" ht="12.75">
      <c r="A5" s="51" t="s">
        <v>4</v>
      </c>
      <c r="B5" s="52"/>
      <c r="C5" s="52"/>
      <c r="D5" s="52"/>
      <c r="E5" s="52"/>
      <c r="F5" s="52"/>
      <c r="G5" s="35"/>
      <c r="H5" s="35"/>
      <c r="I5" s="35"/>
    </row>
    <row r="6" spans="1:9" ht="12.75">
      <c r="A6" s="52"/>
      <c r="B6" s="52"/>
      <c r="C6" s="52"/>
      <c r="D6" s="52"/>
      <c r="E6" s="52"/>
      <c r="F6" s="52"/>
      <c r="G6" s="35"/>
      <c r="H6" s="35"/>
      <c r="I6" s="35"/>
    </row>
    <row r="7" spans="1:9" ht="12.75">
      <c r="A7" s="52"/>
      <c r="B7" s="52"/>
      <c r="C7" s="52"/>
      <c r="D7" s="52"/>
      <c r="E7" s="52"/>
      <c r="F7" s="52"/>
      <c r="G7" s="35"/>
      <c r="H7" s="35"/>
      <c r="I7" s="35"/>
    </row>
    <row r="8" spans="1:9" ht="12.75">
      <c r="A8" s="52"/>
      <c r="B8" s="52"/>
      <c r="C8" s="52"/>
      <c r="D8" s="52"/>
      <c r="E8" s="52"/>
      <c r="F8" s="52"/>
      <c r="G8" s="20"/>
      <c r="H8" s="20"/>
      <c r="I8" s="20"/>
    </row>
    <row r="9" ht="15.75">
      <c r="A9" s="4" t="s">
        <v>1</v>
      </c>
    </row>
    <row r="11" spans="1:7" ht="12.75">
      <c r="A11" s="5" t="s">
        <v>2</v>
      </c>
      <c r="F11" s="6"/>
      <c r="G11" s="6"/>
    </row>
    <row r="12" spans="1:7" ht="12.75">
      <c r="A12" s="5"/>
      <c r="F12" s="6"/>
      <c r="G12" s="6"/>
    </row>
    <row r="13" spans="1:7" ht="12.75">
      <c r="A13"/>
      <c r="F13" s="6"/>
      <c r="G13" s="6"/>
    </row>
    <row r="14" spans="3:9" ht="15.75">
      <c r="C14" s="7"/>
      <c r="D14" s="6"/>
      <c r="E14" s="8"/>
      <c r="F14" s="9"/>
      <c r="G14" s="10"/>
      <c r="H14" s="10"/>
      <c r="I14" s="10"/>
    </row>
    <row r="15" spans="1:9" ht="15.75">
      <c r="A15"/>
      <c r="C15" s="7"/>
      <c r="D15" s="7"/>
      <c r="E15" s="8"/>
      <c r="G15" s="10"/>
      <c r="H15" s="11"/>
      <c r="I15" s="11"/>
    </row>
    <row r="16" spans="3:9" ht="18">
      <c r="C16" s="12"/>
      <c r="D16" s="12"/>
      <c r="I16" s="13"/>
    </row>
    <row r="17" spans="1:4" ht="15.75">
      <c r="A17"/>
      <c r="C17" s="1"/>
      <c r="D17" s="1"/>
    </row>
    <row r="18" spans="3:8" ht="15.75">
      <c r="C18" s="7"/>
      <c r="D18" s="12"/>
      <c r="E18" s="14"/>
      <c r="H18" s="15"/>
    </row>
    <row r="19" spans="1:9" ht="15.75">
      <c r="A19"/>
      <c r="I19" s="8"/>
    </row>
    <row r="20" spans="5:9" ht="15.75">
      <c r="E20" s="6"/>
      <c r="F20" s="9"/>
      <c r="I20" s="8"/>
    </row>
    <row r="21" spans="1:9" ht="15.75">
      <c r="A21" s="1" t="s">
        <v>15</v>
      </c>
      <c r="E21" s="6"/>
      <c r="F21" s="9"/>
      <c r="I21" s="8"/>
    </row>
    <row r="22" spans="2:8" ht="12.75">
      <c r="B22" s="16"/>
      <c r="H22" s="5"/>
    </row>
    <row r="23" spans="1:10" ht="12.75">
      <c r="A23" s="36" t="s">
        <v>5</v>
      </c>
      <c r="B23" s="37" t="s">
        <v>10</v>
      </c>
      <c r="C23" s="37" t="s">
        <v>11</v>
      </c>
      <c r="D23" s="38" t="s">
        <v>14</v>
      </c>
      <c r="E23" s="39" t="s">
        <v>12</v>
      </c>
      <c r="F23" s="40" t="s">
        <v>13</v>
      </c>
      <c r="G23" s="5"/>
      <c r="H23" s="5"/>
      <c r="J23" s="5"/>
    </row>
    <row r="24" spans="1:6" ht="17.25" customHeight="1">
      <c r="A24" s="46" t="s">
        <v>8</v>
      </c>
      <c r="B24" s="41">
        <v>1650</v>
      </c>
      <c r="C24" s="23">
        <f>B24+273.15</f>
        <v>1923.15</v>
      </c>
      <c r="D24" s="24">
        <f>(-1740/C24)-1.679</f>
        <v>-2.5837656189064817</v>
      </c>
      <c r="E24" s="25">
        <f>POWER(10,D24)</f>
        <v>0.0026075604248314934</v>
      </c>
      <c r="F24" s="26">
        <f>E24*10000</f>
        <v>26.075604248314935</v>
      </c>
    </row>
    <row r="25" spans="1:11" ht="17.25" customHeight="1">
      <c r="A25" s="47"/>
      <c r="B25" s="42">
        <v>1600</v>
      </c>
      <c r="C25" s="27">
        <f aca="true" t="shared" si="0" ref="C25:C38">B25+273.15</f>
        <v>1873.15</v>
      </c>
      <c r="D25" s="28">
        <f>(-1740/C25)-1.679</f>
        <v>-2.607916530977231</v>
      </c>
      <c r="E25" s="29">
        <f aca="true" t="shared" si="1" ref="E25:E38">POWER(10,D25)</f>
        <v>0.002466513342048795</v>
      </c>
      <c r="F25" s="30">
        <f aca="true" t="shared" si="2" ref="F25:F37">E25*10000</f>
        <v>24.66513342048795</v>
      </c>
      <c r="G25" s="21"/>
      <c r="H25" s="22"/>
      <c r="I25" s="22"/>
      <c r="J25" s="6"/>
      <c r="K25" s="13"/>
    </row>
    <row r="26" spans="1:10" ht="17.25" customHeight="1">
      <c r="A26" s="48"/>
      <c r="B26" s="43">
        <v>1539</v>
      </c>
      <c r="C26" s="31">
        <f t="shared" si="0"/>
        <v>1812.15</v>
      </c>
      <c r="D26" s="32">
        <f>(-1740/C26)-1.679</f>
        <v>-2.6391854151146426</v>
      </c>
      <c r="E26" s="33">
        <f t="shared" si="1"/>
        <v>0.0022951685532368884</v>
      </c>
      <c r="F26" s="34">
        <f t="shared" si="2"/>
        <v>22.951685532368884</v>
      </c>
      <c r="G26" s="21"/>
      <c r="H26" s="22"/>
      <c r="I26" s="22"/>
      <c r="J26" s="6"/>
    </row>
    <row r="27" spans="1:11" ht="15.75">
      <c r="A27" s="46" t="s">
        <v>9</v>
      </c>
      <c r="B27" s="44">
        <v>1539</v>
      </c>
      <c r="C27" s="23">
        <f t="shared" si="0"/>
        <v>1812.15</v>
      </c>
      <c r="D27" s="24">
        <f>(-1453/C27)-2.313</f>
        <v>-3.114810004690561</v>
      </c>
      <c r="E27" s="25">
        <f t="shared" si="1"/>
        <v>0.0007676972683910111</v>
      </c>
      <c r="F27" s="26">
        <f t="shared" si="2"/>
        <v>7.676972683910112</v>
      </c>
      <c r="G27" s="21"/>
      <c r="H27" s="22"/>
      <c r="I27" s="22"/>
      <c r="J27" s="6"/>
      <c r="K27" s="8"/>
    </row>
    <row r="28" spans="1:11" ht="15.75">
      <c r="A28" s="49"/>
      <c r="B28" s="42">
        <v>1500</v>
      </c>
      <c r="C28" s="27">
        <f t="shared" si="0"/>
        <v>1773.15</v>
      </c>
      <c r="D28" s="28">
        <f>(-1453/C28)-2.313</f>
        <v>-3.1324456193779433</v>
      </c>
      <c r="E28" s="29">
        <f t="shared" si="1"/>
        <v>0.0007371474722243185</v>
      </c>
      <c r="F28" s="30">
        <f t="shared" si="2"/>
        <v>7.371474722243185</v>
      </c>
      <c r="G28" s="21"/>
      <c r="H28" s="22"/>
      <c r="I28" s="22"/>
      <c r="J28" s="6"/>
      <c r="K28" s="8"/>
    </row>
    <row r="29" spans="1:11" ht="15.75">
      <c r="A29" s="49"/>
      <c r="B29" s="42">
        <v>1450</v>
      </c>
      <c r="C29" s="27">
        <f t="shared" si="0"/>
        <v>1723.15</v>
      </c>
      <c r="D29" s="28">
        <f>(-1453/C29)-2.313</f>
        <v>-3.1562231668746192</v>
      </c>
      <c r="E29" s="29">
        <f t="shared" si="1"/>
        <v>0.0006978737020414943</v>
      </c>
      <c r="F29" s="30">
        <f t="shared" si="2"/>
        <v>6.978737020414942</v>
      </c>
      <c r="G29" s="21"/>
      <c r="H29" s="22"/>
      <c r="I29" s="22"/>
      <c r="J29" s="6"/>
      <c r="K29" s="8"/>
    </row>
    <row r="30" spans="1:11" ht="15.75">
      <c r="A30" s="50"/>
      <c r="B30" s="43">
        <v>1400</v>
      </c>
      <c r="C30" s="31">
        <f t="shared" si="0"/>
        <v>1673.15</v>
      </c>
      <c r="D30" s="32">
        <f>(-1453/C30)-2.313</f>
        <v>-3.1814218390461106</v>
      </c>
      <c r="E30" s="33">
        <f t="shared" si="1"/>
        <v>0.0006585339371116333</v>
      </c>
      <c r="F30" s="34">
        <f t="shared" si="2"/>
        <v>6.585339371116333</v>
      </c>
      <c r="G30" s="21"/>
      <c r="H30" s="22"/>
      <c r="I30" s="22"/>
      <c r="J30" s="6"/>
      <c r="K30" s="17"/>
    </row>
    <row r="31" spans="1:11" ht="15.75">
      <c r="A31" s="46" t="s">
        <v>7</v>
      </c>
      <c r="B31" s="44">
        <v>1400</v>
      </c>
      <c r="C31" s="23">
        <f t="shared" si="0"/>
        <v>1673.15</v>
      </c>
      <c r="D31" s="24">
        <f>(-1422/C31)-2.169</f>
        <v>-3.018893912679676</v>
      </c>
      <c r="E31" s="25">
        <f t="shared" si="1"/>
        <v>0.00095742791851578</v>
      </c>
      <c r="F31" s="26">
        <f t="shared" si="2"/>
        <v>9.574279185157799</v>
      </c>
      <c r="I31" s="8"/>
      <c r="K31" s="8"/>
    </row>
    <row r="32" spans="1:11" ht="15.75">
      <c r="A32" s="49"/>
      <c r="B32" s="42">
        <v>1200</v>
      </c>
      <c r="C32" s="27">
        <f t="shared" si="0"/>
        <v>1473.15</v>
      </c>
      <c r="D32" s="28">
        <f>(-1422/C32)-2.169</f>
        <v>-3.1342784848793404</v>
      </c>
      <c r="E32" s="29">
        <f t="shared" si="1"/>
        <v>0.0007340430230374122</v>
      </c>
      <c r="F32" s="30">
        <f t="shared" si="2"/>
        <v>7.340430230374122</v>
      </c>
      <c r="I32" s="8"/>
      <c r="K32" s="18"/>
    </row>
    <row r="33" spans="1:9" ht="15.75">
      <c r="A33" s="49"/>
      <c r="B33" s="42">
        <v>1000</v>
      </c>
      <c r="C33" s="27">
        <f t="shared" si="0"/>
        <v>1273.15</v>
      </c>
      <c r="D33" s="28">
        <f>(-1422/C33)-2.169</f>
        <v>-3.2859147390331067</v>
      </c>
      <c r="E33" s="29">
        <f t="shared" si="1"/>
        <v>0.0005177084588260237</v>
      </c>
      <c r="F33" s="30">
        <f t="shared" si="2"/>
        <v>5.177084588260237</v>
      </c>
      <c r="I33" s="8"/>
    </row>
    <row r="34" spans="1:6" ht="15.75">
      <c r="A34" s="50"/>
      <c r="B34" s="43">
        <v>910</v>
      </c>
      <c r="C34" s="31">
        <f t="shared" si="0"/>
        <v>1183.15</v>
      </c>
      <c r="D34" s="32">
        <f>(-1422/C34)-2.169</f>
        <v>-3.3708763470396823</v>
      </c>
      <c r="E34" s="33">
        <f t="shared" si="1"/>
        <v>0.00042571960738912095</v>
      </c>
      <c r="F34" s="34">
        <f t="shared" si="2"/>
        <v>4.257196073891209</v>
      </c>
    </row>
    <row r="35" spans="1:6" ht="15.75">
      <c r="A35" s="46" t="s">
        <v>6</v>
      </c>
      <c r="B35" s="44">
        <v>910</v>
      </c>
      <c r="C35" s="23">
        <f t="shared" si="0"/>
        <v>1183.15</v>
      </c>
      <c r="D35" s="24">
        <f>(-1453/C35)-2.313</f>
        <v>-3.541077589485695</v>
      </c>
      <c r="E35" s="25">
        <f t="shared" si="1"/>
        <v>0.00028768843950311026</v>
      </c>
      <c r="F35" s="26">
        <f t="shared" si="2"/>
        <v>2.8768843950311025</v>
      </c>
    </row>
    <row r="36" spans="1:6" ht="15.75">
      <c r="A36" s="49"/>
      <c r="B36" s="42">
        <v>800</v>
      </c>
      <c r="C36" s="27">
        <f t="shared" si="0"/>
        <v>1073.15</v>
      </c>
      <c r="D36" s="28">
        <f>(-1453/C36)-2.313</f>
        <v>-3.6669579741881377</v>
      </c>
      <c r="E36" s="29">
        <f t="shared" si="1"/>
        <v>0.00021529900652040164</v>
      </c>
      <c r="F36" s="30">
        <f t="shared" si="2"/>
        <v>2.1529900652040164</v>
      </c>
    </row>
    <row r="37" spans="1:6" ht="15.75">
      <c r="A37" s="49"/>
      <c r="B37" s="42">
        <v>700</v>
      </c>
      <c r="C37" s="27">
        <f t="shared" si="0"/>
        <v>973.15</v>
      </c>
      <c r="D37" s="28">
        <f>(-1453/C37)-2.313</f>
        <v>-3.8060894517803012</v>
      </c>
      <c r="E37" s="29">
        <f t="shared" si="1"/>
        <v>0.00015628257137510328</v>
      </c>
      <c r="F37" s="30">
        <f t="shared" si="2"/>
        <v>1.5628257137510329</v>
      </c>
    </row>
    <row r="38" spans="1:6" ht="15.75">
      <c r="A38" s="50"/>
      <c r="B38" s="45">
        <v>600</v>
      </c>
      <c r="C38" s="31">
        <f t="shared" si="0"/>
        <v>873.15</v>
      </c>
      <c r="D38" s="32">
        <f>(-1453/C38)-2.313</f>
        <v>-3.9770897898413793</v>
      </c>
      <c r="E38" s="33">
        <f t="shared" si="1"/>
        <v>0.00010541689257514915</v>
      </c>
      <c r="F38" s="34">
        <f>E38*10000</f>
        <v>1.0541689257514915</v>
      </c>
    </row>
    <row r="39" ht="12.75">
      <c r="A39" s="5"/>
    </row>
    <row r="40" spans="1:2" ht="15.75">
      <c r="A40" s="1"/>
      <c r="B40" s="8"/>
    </row>
    <row r="41" spans="1:11" ht="12.75">
      <c r="A41" s="53" t="s">
        <v>16</v>
      </c>
      <c r="B41" s="54"/>
      <c r="C41" s="54"/>
      <c r="D41" s="54"/>
      <c r="E41" s="54"/>
      <c r="F41" s="54"/>
      <c r="G41" s="54"/>
      <c r="I41" s="19"/>
      <c r="K41" s="19"/>
    </row>
    <row r="42" spans="1:11" ht="12.75">
      <c r="A42" s="54"/>
      <c r="B42" s="54"/>
      <c r="C42" s="54"/>
      <c r="D42" s="54"/>
      <c r="E42" s="54"/>
      <c r="F42" s="54"/>
      <c r="G42" s="54"/>
      <c r="I42" s="19"/>
      <c r="K42" s="19"/>
    </row>
    <row r="43" spans="1:11" ht="12.75">
      <c r="A43" s="54"/>
      <c r="B43" s="54"/>
      <c r="C43" s="54"/>
      <c r="D43" s="54"/>
      <c r="E43" s="54"/>
      <c r="F43" s="54"/>
      <c r="G43" s="54"/>
      <c r="I43" s="19"/>
      <c r="K43" s="19"/>
    </row>
    <row r="44" spans="1:15" ht="12.75">
      <c r="A44" s="54"/>
      <c r="B44" s="54"/>
      <c r="C44" s="54"/>
      <c r="D44" s="54"/>
      <c r="E44" s="54"/>
      <c r="F44" s="54"/>
      <c r="G44" s="54"/>
      <c r="H44" s="20"/>
      <c r="I44" s="20"/>
      <c r="J44" s="20"/>
      <c r="K44" s="20"/>
      <c r="L44" s="20"/>
      <c r="M44" s="20"/>
      <c r="N44" s="20"/>
      <c r="O44" s="20"/>
    </row>
    <row r="45" spans="1:15" ht="15.75">
      <c r="A45" s="1"/>
      <c r="B45" s="18"/>
      <c r="G45" s="20"/>
      <c r="H45" s="20"/>
      <c r="I45" s="20"/>
      <c r="J45" s="20"/>
      <c r="K45" s="20"/>
      <c r="L45" s="20"/>
      <c r="M45" s="20"/>
      <c r="N45" s="20"/>
      <c r="O45" s="20"/>
    </row>
    <row r="46" spans="7:15" ht="12.75">
      <c r="G46" s="20"/>
      <c r="H46" s="20"/>
      <c r="I46" s="20"/>
      <c r="J46" s="20"/>
      <c r="K46" s="20"/>
      <c r="L46" s="20"/>
      <c r="M46" s="20"/>
      <c r="N46" s="20"/>
      <c r="O46" s="20"/>
    </row>
  </sheetData>
  <mergeCells count="2">
    <mergeCell ref="A5:F8"/>
    <mergeCell ref="A41:G44"/>
  </mergeCells>
  <printOptions/>
  <pageMargins left="0.75" right="0.75" top="1" bottom="1" header="0.4921259845" footer="0.4921259845"/>
  <pageSetup orientation="portrait" paperSize="9" r:id="rId6"/>
  <legacyDrawing r:id="rId5"/>
  <oleObjects>
    <oleObject progId="Equation.3" shapeId="102098" r:id="rId1"/>
    <oleObject progId="Equation.3" shapeId="102495" r:id="rId2"/>
    <oleObject progId="Equation.3" shapeId="102871" r:id="rId3"/>
    <oleObject progId="Equation.3" shapeId="10321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0">
      <selection activeCell="E21" sqref="E21"/>
    </sheetView>
  </sheetViews>
  <sheetFormatPr defaultColWidth="9.140625" defaultRowHeight="12.75"/>
  <cols>
    <col min="1" max="1" width="21.00390625" style="2" customWidth="1"/>
    <col min="2" max="2" width="11.421875" style="2" customWidth="1"/>
    <col min="3" max="5" width="9.140625" style="2" customWidth="1"/>
    <col min="6" max="6" width="10.7109375" style="2" customWidth="1"/>
    <col min="7" max="7" width="10.00390625" style="2" customWidth="1"/>
    <col min="8" max="8" width="9.421875" style="2" customWidth="1"/>
    <col min="9" max="16384" width="9.140625" style="2" customWidth="1"/>
  </cols>
  <sheetData>
    <row r="1" ht="15.75">
      <c r="A1" s="1"/>
    </row>
    <row r="2" ht="15.75">
      <c r="A2" s="1" t="s">
        <v>17</v>
      </c>
    </row>
    <row r="3" ht="15.75">
      <c r="A3" s="1"/>
    </row>
    <row r="4" ht="15.75">
      <c r="A4" s="3" t="s">
        <v>0</v>
      </c>
    </row>
    <row r="5" spans="1:9" ht="12.75">
      <c r="A5" s="55" t="s">
        <v>18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6"/>
      <c r="B8" s="56"/>
      <c r="C8" s="56"/>
      <c r="D8" s="56"/>
      <c r="E8" s="56"/>
      <c r="F8" s="56"/>
      <c r="G8" s="56"/>
      <c r="H8" s="56"/>
      <c r="I8" s="56"/>
    </row>
    <row r="9" spans="1:9" ht="12.75">
      <c r="A9" s="57"/>
      <c r="B9" s="57"/>
      <c r="C9" s="57"/>
      <c r="D9" s="57"/>
      <c r="E9" s="57"/>
      <c r="F9" s="57"/>
      <c r="G9" s="57"/>
      <c r="H9" s="57"/>
      <c r="I9" s="57"/>
    </row>
    <row r="10" spans="1:5" ht="15.75">
      <c r="A10" s="3" t="s">
        <v>19</v>
      </c>
      <c r="B10" s="58"/>
      <c r="C10" s="59"/>
      <c r="D10" s="60"/>
      <c r="E10" s="60"/>
    </row>
    <row r="11" spans="1:5" ht="15.75">
      <c r="A11" s="61" t="s">
        <v>20</v>
      </c>
      <c r="B11" s="62">
        <v>1539</v>
      </c>
      <c r="C11" s="63" t="s">
        <v>21</v>
      </c>
      <c r="D11" s="64">
        <f>B11+273.15</f>
        <v>1812.15</v>
      </c>
      <c r="E11" s="65" t="s">
        <v>22</v>
      </c>
    </row>
    <row r="12" spans="1:5" ht="15.75">
      <c r="A12" s="61" t="s">
        <v>23</v>
      </c>
      <c r="B12" s="62">
        <v>101325</v>
      </c>
      <c r="C12" s="63" t="s">
        <v>24</v>
      </c>
      <c r="D12" s="64"/>
      <c r="E12" s="65"/>
    </row>
    <row r="13" spans="1:5" ht="15.75">
      <c r="A13" s="66" t="s">
        <v>25</v>
      </c>
      <c r="B13" s="67">
        <v>100</v>
      </c>
      <c r="C13" s="63" t="s">
        <v>26</v>
      </c>
      <c r="D13" s="64"/>
      <c r="E13" s="65"/>
    </row>
    <row r="14" spans="1:5" ht="15.75">
      <c r="A14" s="56"/>
      <c r="B14" s="67"/>
      <c r="C14" s="63"/>
      <c r="D14" s="64"/>
      <c r="E14" s="65"/>
    </row>
    <row r="15" spans="1:5" ht="15.75">
      <c r="A15" s="61" t="s">
        <v>27</v>
      </c>
      <c r="B15" s="62"/>
      <c r="C15" s="63"/>
      <c r="D15" s="64"/>
      <c r="E15" s="65"/>
    </row>
    <row r="16" spans="1:8" ht="15">
      <c r="A16" s="68" t="s">
        <v>28</v>
      </c>
      <c r="B16" s="68" t="s">
        <v>29</v>
      </c>
      <c r="C16" s="68" t="s">
        <v>30</v>
      </c>
      <c r="D16" s="68" t="s">
        <v>31</v>
      </c>
      <c r="E16" s="68" t="s">
        <v>32</v>
      </c>
      <c r="F16" s="68" t="s">
        <v>33</v>
      </c>
      <c r="G16" s="68" t="s">
        <v>34</v>
      </c>
      <c r="H16" s="68" t="s">
        <v>35</v>
      </c>
    </row>
    <row r="17" spans="1:8" ht="15">
      <c r="A17" s="68" t="s">
        <v>36</v>
      </c>
      <c r="B17" s="69">
        <v>0.1</v>
      </c>
      <c r="C17" s="69">
        <v>18</v>
      </c>
      <c r="D17" s="69">
        <v>9</v>
      </c>
      <c r="E17" s="69">
        <v>0.8</v>
      </c>
      <c r="F17" s="69">
        <v>1.5</v>
      </c>
      <c r="G17" s="69">
        <v>0</v>
      </c>
      <c r="H17" s="69">
        <v>0</v>
      </c>
    </row>
    <row r="18" spans="1:5" ht="15.75">
      <c r="A18" s="61"/>
      <c r="B18" s="62"/>
      <c r="C18" s="63"/>
      <c r="D18" s="64"/>
      <c r="E18" s="65"/>
    </row>
    <row r="19" ht="15.75">
      <c r="A19" s="4" t="s">
        <v>1</v>
      </c>
    </row>
    <row r="21" spans="1:7" ht="12.75">
      <c r="A21" s="5" t="s">
        <v>2</v>
      </c>
      <c r="F21" s="6"/>
      <c r="G21" s="6"/>
    </row>
    <row r="22" spans="1:7" ht="12.75">
      <c r="A22" s="5"/>
      <c r="F22" s="6"/>
      <c r="G22" s="6"/>
    </row>
    <row r="23" spans="1:7" ht="12.75">
      <c r="A23" s="5" t="s">
        <v>37</v>
      </c>
      <c r="F23" s="6"/>
      <c r="G23" s="6"/>
    </row>
    <row r="24" spans="3:9" ht="15.75">
      <c r="C24" s="7" t="s">
        <v>58</v>
      </c>
      <c r="D24" s="6"/>
      <c r="E24" s="8">
        <v>36509</v>
      </c>
      <c r="F24" s="61" t="s">
        <v>59</v>
      </c>
      <c r="G24" s="10"/>
      <c r="H24" s="10"/>
      <c r="I24" s="10"/>
    </row>
    <row r="25" spans="3:9" ht="15.75">
      <c r="C25" s="7" t="s">
        <v>60</v>
      </c>
      <c r="D25" s="7"/>
      <c r="E25" s="8">
        <v>-30.48</v>
      </c>
      <c r="F25" s="5" t="s">
        <v>61</v>
      </c>
      <c r="G25" s="10"/>
      <c r="H25" s="11"/>
      <c r="I25" s="11"/>
    </row>
    <row r="26" spans="3:9" ht="18">
      <c r="C26" s="12"/>
      <c r="D26" s="12"/>
      <c r="I26" s="13"/>
    </row>
    <row r="27" spans="3:4" ht="15.75">
      <c r="C27" s="1"/>
      <c r="D27" s="1"/>
    </row>
    <row r="28" spans="3:8" ht="15.75">
      <c r="C28" s="7" t="s">
        <v>38</v>
      </c>
      <c r="D28" s="12">
        <f>E24-E25*D11</f>
        <v>91743.332</v>
      </c>
      <c r="E28" s="14" t="s">
        <v>39</v>
      </c>
      <c r="H28" s="15"/>
    </row>
    <row r="29" ht="15.75">
      <c r="I29" s="8"/>
    </row>
    <row r="30" spans="5:9" ht="15.75">
      <c r="E30" s="6"/>
      <c r="F30" s="9"/>
      <c r="I30" s="8"/>
    </row>
    <row r="31" spans="1:8" ht="12.75">
      <c r="A31" s="2" t="s">
        <v>40</v>
      </c>
      <c r="B31" s="16">
        <f>-D28/(D11*8.314)</f>
        <v>-6.089341708655148</v>
      </c>
      <c r="H31" s="5"/>
    </row>
    <row r="32" spans="1:8" ht="15">
      <c r="A32" s="2" t="s">
        <v>41</v>
      </c>
      <c r="B32" s="70">
        <f>EXP(B31)</f>
        <v>0.0022669007048578597</v>
      </c>
      <c r="D32" s="71"/>
      <c r="H32" s="5"/>
    </row>
    <row r="33" ht="12.75">
      <c r="B33" s="72"/>
    </row>
    <row r="34" spans="1:9" ht="18">
      <c r="A34" s="2" t="s">
        <v>42</v>
      </c>
      <c r="I34" s="13"/>
    </row>
    <row r="35" spans="1:5" ht="15.75">
      <c r="A35" s="2" t="s">
        <v>43</v>
      </c>
      <c r="D35" s="2" t="s">
        <v>44</v>
      </c>
      <c r="E35" s="15"/>
    </row>
    <row r="36" spans="1:9" ht="16.5">
      <c r="A36" s="2" t="s">
        <v>45</v>
      </c>
      <c r="B36" s="16">
        <f>(B13/100)*B12</f>
        <v>101325</v>
      </c>
      <c r="C36" s="2" t="s">
        <v>24</v>
      </c>
      <c r="D36" s="2" t="s">
        <v>46</v>
      </c>
      <c r="F36" s="8">
        <f>B36/B12</f>
        <v>1</v>
      </c>
      <c r="G36" s="15"/>
      <c r="I36" s="15"/>
    </row>
    <row r="37" spans="2:9" ht="15.75">
      <c r="B37" s="15"/>
      <c r="I37" s="8"/>
    </row>
    <row r="38" spans="1:9" ht="15.75">
      <c r="A38" s="2" t="s">
        <v>3</v>
      </c>
      <c r="I38" s="8"/>
    </row>
    <row r="39" spans="1:9" ht="15.75">
      <c r="A39" s="2" t="s">
        <v>47</v>
      </c>
      <c r="B39" s="73">
        <f>B32*SQRT(F36)</f>
        <v>0.0022669007048578597</v>
      </c>
      <c r="C39" s="2" t="s">
        <v>48</v>
      </c>
      <c r="F39" s="15"/>
      <c r="I39" s="8"/>
    </row>
    <row r="40" spans="2:9" ht="15.75">
      <c r="B40" s="15"/>
      <c r="F40" s="15"/>
      <c r="I40" s="8"/>
    </row>
    <row r="41" spans="1:9" ht="15.75">
      <c r="A41" s="2" t="s">
        <v>47</v>
      </c>
      <c r="B41" s="74">
        <f>B39*10000</f>
        <v>22.669007048578596</v>
      </c>
      <c r="C41" s="2" t="s">
        <v>49</v>
      </c>
      <c r="F41" s="15"/>
      <c r="I41" s="8"/>
    </row>
    <row r="42" spans="2:9" ht="15.75">
      <c r="B42" s="15"/>
      <c r="I42" s="8"/>
    </row>
    <row r="44" ht="20.25">
      <c r="A44" s="75" t="s">
        <v>50</v>
      </c>
    </row>
    <row r="46" ht="13.5" thickBot="1">
      <c r="A46" s="2" t="s">
        <v>51</v>
      </c>
    </row>
    <row r="47" spans="1:8" ht="22.5" customHeight="1" thickBot="1">
      <c r="A47" s="77" t="s">
        <v>52</v>
      </c>
      <c r="B47" s="78"/>
      <c r="C47" s="78"/>
      <c r="D47" s="78"/>
      <c r="E47" s="78"/>
      <c r="F47" s="78"/>
      <c r="G47" s="79"/>
      <c r="H47" s="79"/>
    </row>
    <row r="48" spans="1:8" ht="13.5" thickBot="1">
      <c r="A48" s="80" t="s">
        <v>53</v>
      </c>
      <c r="B48" s="81">
        <v>0.064</v>
      </c>
      <c r="C48" s="81">
        <v>-0.002</v>
      </c>
      <c r="D48" s="81">
        <v>0</v>
      </c>
      <c r="E48" s="81">
        <v>0.027</v>
      </c>
      <c r="F48" s="81">
        <v>-0.0014</v>
      </c>
      <c r="G48" s="82">
        <v>0.0029</v>
      </c>
      <c r="H48" s="82">
        <v>-0.019</v>
      </c>
    </row>
    <row r="50" ht="12.75">
      <c r="A50" s="5" t="s">
        <v>54</v>
      </c>
    </row>
    <row r="51" spans="1:2" ht="18.75">
      <c r="A51" s="1" t="s">
        <v>55</v>
      </c>
      <c r="B51" s="8">
        <f>B48*B17+C48*C17+D48*D17+E48*E17+F48*F17+G48*H17+H48*G17</f>
        <v>-0.010100000000000003</v>
      </c>
    </row>
    <row r="52" spans="1:9" ht="18.75">
      <c r="A52" s="1" t="s">
        <v>56</v>
      </c>
      <c r="B52" s="76">
        <f>POWER(10,B51)</f>
        <v>0.977012229674154</v>
      </c>
      <c r="G52" s="19"/>
      <c r="I52" s="19"/>
    </row>
    <row r="53" spans="1:9" ht="15.75">
      <c r="A53" s="1"/>
      <c r="B53" s="76"/>
      <c r="G53" s="19"/>
      <c r="I53" s="19"/>
    </row>
    <row r="54" spans="1:9" ht="15.75">
      <c r="A54" s="5" t="s">
        <v>57</v>
      </c>
      <c r="B54" s="76"/>
      <c r="G54" s="19"/>
      <c r="I54" s="19"/>
    </row>
    <row r="55" spans="1:9" ht="15.75">
      <c r="A55" s="1" t="s">
        <v>47</v>
      </c>
      <c r="B55" s="17">
        <f>B39/B52</f>
        <v>0.002320237798470445</v>
      </c>
      <c r="C55" s="2" t="s">
        <v>48</v>
      </c>
      <c r="G55" s="20"/>
      <c r="H55" s="20"/>
      <c r="I55" s="20"/>
    </row>
    <row r="56" spans="1:9" ht="15.75">
      <c r="A56" s="1" t="s">
        <v>47</v>
      </c>
      <c r="B56" s="18">
        <f>B55*10000</f>
        <v>23.202377984704448</v>
      </c>
      <c r="C56" s="2" t="s">
        <v>49</v>
      </c>
      <c r="G56" s="20"/>
      <c r="H56" s="20"/>
      <c r="I56" s="20"/>
    </row>
    <row r="57" spans="7:9" ht="12.75">
      <c r="G57" s="20"/>
      <c r="H57" s="20"/>
      <c r="I57" s="20"/>
    </row>
    <row r="59" spans="1:8" ht="12.75">
      <c r="A59" s="53" t="s">
        <v>16</v>
      </c>
      <c r="B59" s="54"/>
      <c r="C59" s="54"/>
      <c r="D59" s="54"/>
      <c r="E59" s="54"/>
      <c r="F59" s="54"/>
      <c r="G59" s="54"/>
      <c r="H59" s="83"/>
    </row>
    <row r="60" spans="1:8" ht="12.75">
      <c r="A60" s="54"/>
      <c r="B60" s="54"/>
      <c r="C60" s="54"/>
      <c r="D60" s="54"/>
      <c r="E60" s="54"/>
      <c r="F60" s="54"/>
      <c r="G60" s="54"/>
      <c r="H60" s="83"/>
    </row>
    <row r="61" spans="1:8" ht="12.75">
      <c r="A61" s="54"/>
      <c r="B61" s="54"/>
      <c r="C61" s="54"/>
      <c r="D61" s="54"/>
      <c r="E61" s="54"/>
      <c r="F61" s="54"/>
      <c r="G61" s="54"/>
      <c r="H61" s="83"/>
    </row>
    <row r="62" spans="1:8" ht="21.75" customHeight="1">
      <c r="A62" s="54"/>
      <c r="B62" s="54"/>
      <c r="C62" s="54"/>
      <c r="D62" s="54"/>
      <c r="E62" s="54"/>
      <c r="F62" s="54"/>
      <c r="G62" s="54"/>
      <c r="H62" s="83"/>
    </row>
  </sheetData>
  <mergeCells count="4">
    <mergeCell ref="A5:I8"/>
    <mergeCell ref="A13:A14"/>
    <mergeCell ref="B13:B14"/>
    <mergeCell ref="A59:H62"/>
  </mergeCells>
  <printOptions/>
  <pageMargins left="0.75" right="0.75" top="1" bottom="1" header="0.4921259845" footer="0.4921259845"/>
  <pageSetup orientation="portrait" paperSize="9"/>
  <legacyDrawing r:id="rId11"/>
  <oleObjects>
    <oleObject progId="Equation.3" shapeId="1021088" r:id="rId2"/>
    <oleObject progId="Equation.3" shapeId="1021090" r:id="rId3"/>
    <oleObject progId="Equation.3" shapeId="1021091" r:id="rId4"/>
    <oleObject progId="Equation.3" shapeId="1021092" r:id="rId5"/>
    <oleObject progId="Equation.3" shapeId="1021093" r:id="rId6"/>
    <oleObject progId="Equation.3" shapeId="1021094" r:id="rId7"/>
    <oleObject progId="Equation.3" shapeId="1021095" r:id="rId8"/>
    <oleObject progId="Equation.3" shapeId="1021096" r:id="rId9"/>
    <oleObject progId="Equation.3" shapeId="102109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2006-10-19T07:44:19Z</dcterms:created>
  <dcterms:modified xsi:type="dcterms:W3CDTF">2006-10-19T11:54:14Z</dcterms:modified>
  <cp:category/>
  <cp:version/>
  <cp:contentType/>
  <cp:contentStatus/>
</cp:coreProperties>
</file>