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700" activeTab="0"/>
  </bookViews>
  <sheets>
    <sheet name="Příklad 1" sheetId="1" r:id="rId1"/>
    <sheet name="Příklad 2" sheetId="2" r:id="rId2"/>
  </sheets>
  <definedNames/>
  <calcPr fullCalcOnLoad="1"/>
</workbook>
</file>

<file path=xl/sharedStrings.xml><?xml version="1.0" encoding="utf-8"?>
<sst xmlns="http://schemas.openxmlformats.org/spreadsheetml/2006/main" count="70" uniqueCount="47">
  <si>
    <t>Zadání:</t>
  </si>
  <si>
    <t>Volitelné parametry</t>
  </si>
  <si>
    <t>Použité vzorce</t>
  </si>
  <si>
    <t>Celkem</t>
  </si>
  <si>
    <t>Pozn.: Zeleně označená barva písma umožnuje měnit hodnotu jednotlivých veličin s patřičnou změnou výsledku. Naproti tomu červeně označené hodnoty představují konstantu případně jsou vázány na výpočet. Při jejich změně může dojít k porušení algotitmu výpočtu nebo nesprávnému výsledku. Modře jsou pak vyznačeny políčka, umožňující rychlou kontrolu správnosti výpočtu.</t>
  </si>
  <si>
    <t>,</t>
  </si>
  <si>
    <t>Chemické složení strusky</t>
  </si>
  <si>
    <t xml:space="preserve">Sloučenina </t>
  </si>
  <si>
    <t>obsah [hmot.%]</t>
  </si>
  <si>
    <t>CaO</t>
  </si>
  <si>
    <t>MnO</t>
  </si>
  <si>
    <t>FeO</t>
  </si>
  <si>
    <t>MgO</t>
  </si>
  <si>
    <r>
      <t>SiO</t>
    </r>
    <r>
      <rPr>
        <vertAlign val="subscript"/>
        <sz val="10"/>
        <rFont val="Arial"/>
        <family val="2"/>
      </rPr>
      <t>2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</si>
  <si>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</si>
  <si>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</si>
  <si>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</si>
  <si>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CaF</t>
    </r>
    <r>
      <rPr>
        <vertAlign val="subscript"/>
        <sz val="10"/>
        <rFont val="Arial"/>
        <family val="2"/>
      </rPr>
      <t>2</t>
    </r>
  </si>
  <si>
    <t>S</t>
  </si>
  <si>
    <t>molární hmotnost [g/mol]</t>
  </si>
  <si>
    <t>molární množství [mol]</t>
  </si>
  <si>
    <t>mol</t>
  </si>
  <si>
    <t>Látkové množství volného kyslíku bude vyjádřeno vztahem:</t>
  </si>
  <si>
    <t>Celkové množství aniontů bude vyjádřeno vztahem:</t>
  </si>
  <si>
    <t>Celkové množství kationtů bude vyjádřeno vztahem:</t>
  </si>
  <si>
    <t>resp.</t>
  </si>
  <si>
    <t>Koncentrace jednotlivých kationtů ve strusce</t>
  </si>
  <si>
    <t>Koncentrace jednotlivých aniontů ve strusce</t>
  </si>
  <si>
    <t>Výpočet koncentrace iontů strusky</t>
  </si>
  <si>
    <t>Teplota</t>
  </si>
  <si>
    <t>°C</t>
  </si>
  <si>
    <t>K</t>
  </si>
  <si>
    <t>Celkové množství kationtů:</t>
  </si>
  <si>
    <t>Látkové množství volného kyslíku:</t>
  </si>
  <si>
    <t>Celkové množství aniontů:</t>
  </si>
  <si>
    <t>Koncentrace kationtů železa ve strusce</t>
  </si>
  <si>
    <t>Koncentrace aniontů kyslíku ve strusce</t>
  </si>
  <si>
    <t>Parametry strusky nutné k výpočtu:</t>
  </si>
  <si>
    <t>Rozpouštění kyslíku probíhá dle iontové teorie strusek:</t>
  </si>
  <si>
    <t>[J/mol]</t>
  </si>
  <si>
    <t>nebo dle jiného vztahu:</t>
  </si>
  <si>
    <t>%</t>
  </si>
  <si>
    <t>ppm</t>
  </si>
  <si>
    <t xml:space="preserve">Výpočet koncentrace kyslíku v rovnováze se struskou o daném složení </t>
  </si>
  <si>
    <r>
      <t>TiO</t>
    </r>
    <r>
      <rPr>
        <vertAlign val="subscript"/>
        <sz val="10"/>
        <rFont val="Arial"/>
        <family val="2"/>
      </rPr>
      <t>2</t>
    </r>
  </si>
  <si>
    <r>
      <t>Určete rovnovážnou koncentraci kyslíku v roztaveném železe při teplotě 1600 °C pod struskou s následujícím chemickým složením v [hmot.%]: 45,0 % CaO</t>
    </r>
    <r>
      <rPr>
        <sz val="10"/>
        <rFont val="Arial"/>
        <family val="0"/>
      </rPr>
      <t>; 10 % MnO; 8 % FeO; 8 %  MgO; 19,7 % 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; 3 %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; 2 % 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; 3 % 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; 0,3 %S a 1% CaF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. Uvažujte tyto molární hmotnosti jednotlivých sloučenin [g/mol]: M</t>
    </r>
    <r>
      <rPr>
        <vertAlign val="subscript"/>
        <sz val="10"/>
        <rFont val="Arial"/>
        <family val="2"/>
      </rPr>
      <t>CaO</t>
    </r>
    <r>
      <rPr>
        <sz val="10"/>
        <rFont val="Arial"/>
        <family val="0"/>
      </rPr>
      <t xml:space="preserve"> = 56,1; M</t>
    </r>
    <r>
      <rPr>
        <vertAlign val="subscript"/>
        <sz val="10"/>
        <rFont val="Arial"/>
        <family val="2"/>
      </rPr>
      <t>FeO</t>
    </r>
    <r>
      <rPr>
        <sz val="10"/>
        <rFont val="Arial"/>
        <family val="0"/>
      </rPr>
      <t xml:space="preserve"> = 72,0; M</t>
    </r>
    <r>
      <rPr>
        <vertAlign val="subscript"/>
        <sz val="10"/>
        <rFont val="Arial"/>
        <family val="2"/>
      </rPr>
      <t xml:space="preserve">Fe2O3 </t>
    </r>
    <r>
      <rPr>
        <sz val="10"/>
        <rFont val="Arial"/>
        <family val="0"/>
      </rPr>
      <t>= 160,0 ; M</t>
    </r>
    <r>
      <rPr>
        <vertAlign val="subscript"/>
        <sz val="10"/>
        <rFont val="Arial"/>
        <family val="2"/>
      </rPr>
      <t>MgO</t>
    </r>
    <r>
      <rPr>
        <sz val="10"/>
        <rFont val="Arial"/>
        <family val="0"/>
      </rPr>
      <t xml:space="preserve"> = 40,3; M</t>
    </r>
    <r>
      <rPr>
        <vertAlign val="subscript"/>
        <sz val="10"/>
        <rFont val="Arial"/>
        <family val="2"/>
      </rPr>
      <t>SiO2</t>
    </r>
    <r>
      <rPr>
        <sz val="10"/>
        <rFont val="Arial"/>
        <family val="0"/>
      </rPr>
      <t xml:space="preserve"> = 60,0; M</t>
    </r>
    <r>
      <rPr>
        <vertAlign val="subscript"/>
        <sz val="10"/>
        <rFont val="Arial"/>
        <family val="2"/>
      </rPr>
      <t>MnO</t>
    </r>
    <r>
      <rPr>
        <sz val="10"/>
        <rFont val="Arial"/>
        <family val="0"/>
      </rPr>
      <t xml:space="preserve"> = 71,0; M</t>
    </r>
    <r>
      <rPr>
        <vertAlign val="subscript"/>
        <sz val="10"/>
        <rFont val="Arial"/>
        <family val="2"/>
      </rPr>
      <t>P2O5</t>
    </r>
    <r>
      <rPr>
        <sz val="10"/>
        <rFont val="Arial"/>
        <family val="0"/>
      </rPr>
      <t xml:space="preserve"> = 142,0; M</t>
    </r>
    <r>
      <rPr>
        <vertAlign val="subscript"/>
        <sz val="10"/>
        <rFont val="Arial"/>
        <family val="2"/>
      </rPr>
      <t>Al2O3</t>
    </r>
    <r>
      <rPr>
        <sz val="10"/>
        <rFont val="Arial"/>
        <family val="0"/>
      </rPr>
      <t xml:space="preserve"> = 102; 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 32; M</t>
    </r>
    <r>
      <rPr>
        <vertAlign val="subscript"/>
        <sz val="10"/>
        <rFont val="Arial"/>
        <family val="2"/>
      </rPr>
      <t>CaF2</t>
    </r>
    <r>
      <rPr>
        <sz val="10"/>
        <rFont val="Arial"/>
        <family val="0"/>
      </rPr>
      <t xml:space="preserve"> = 78,0.  </t>
    </r>
  </si>
  <si>
    <r>
      <t>Určete koncentraci jednotlivých iontů v zásadité strusce s následujícím chemickým složením v [hmot.%]: 45,0 % CaO</t>
    </r>
    <r>
      <rPr>
        <sz val="10"/>
        <rFont val="Arial"/>
        <family val="0"/>
      </rPr>
      <t>; 10 % MnO; 8 % FeO; 8 %  MgO; 19,7 % 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; 3 %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; 2 % 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; 3 % 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; 0,3 %S a 1% CaF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. Uvažujte tyto molární hmotnosti jednotlivých sloučenin [g/mol]: M</t>
    </r>
    <r>
      <rPr>
        <vertAlign val="subscript"/>
        <sz val="10"/>
        <rFont val="Arial"/>
        <family val="2"/>
      </rPr>
      <t>CaO</t>
    </r>
    <r>
      <rPr>
        <sz val="10"/>
        <rFont val="Arial"/>
        <family val="0"/>
      </rPr>
      <t xml:space="preserve"> = 56,1; M</t>
    </r>
    <r>
      <rPr>
        <vertAlign val="subscript"/>
        <sz val="10"/>
        <rFont val="Arial"/>
        <family val="2"/>
      </rPr>
      <t>FeO</t>
    </r>
    <r>
      <rPr>
        <sz val="10"/>
        <rFont val="Arial"/>
        <family val="0"/>
      </rPr>
      <t xml:space="preserve"> = 72,0; M</t>
    </r>
    <r>
      <rPr>
        <vertAlign val="subscript"/>
        <sz val="10"/>
        <rFont val="Arial"/>
        <family val="2"/>
      </rPr>
      <t xml:space="preserve">Fe2O3 </t>
    </r>
    <r>
      <rPr>
        <sz val="10"/>
        <rFont val="Arial"/>
        <family val="0"/>
      </rPr>
      <t>= 160,0 ; M</t>
    </r>
    <r>
      <rPr>
        <vertAlign val="subscript"/>
        <sz val="10"/>
        <rFont val="Arial"/>
        <family val="2"/>
      </rPr>
      <t>MgO</t>
    </r>
    <r>
      <rPr>
        <sz val="10"/>
        <rFont val="Arial"/>
        <family val="0"/>
      </rPr>
      <t xml:space="preserve"> = 40,3; M</t>
    </r>
    <r>
      <rPr>
        <vertAlign val="subscript"/>
        <sz val="10"/>
        <rFont val="Arial"/>
        <family val="2"/>
      </rPr>
      <t>SiO2</t>
    </r>
    <r>
      <rPr>
        <sz val="10"/>
        <rFont val="Arial"/>
        <family val="0"/>
      </rPr>
      <t xml:space="preserve"> = 60,0; M</t>
    </r>
    <r>
      <rPr>
        <vertAlign val="subscript"/>
        <sz val="10"/>
        <rFont val="Arial"/>
        <family val="2"/>
      </rPr>
      <t>MnO</t>
    </r>
    <r>
      <rPr>
        <sz val="10"/>
        <rFont val="Arial"/>
        <family val="0"/>
      </rPr>
      <t xml:space="preserve"> = 71,0; M</t>
    </r>
    <r>
      <rPr>
        <vertAlign val="subscript"/>
        <sz val="10"/>
        <rFont val="Arial"/>
        <family val="2"/>
      </rPr>
      <t>P2O5</t>
    </r>
    <r>
      <rPr>
        <sz val="10"/>
        <rFont val="Arial"/>
        <family val="0"/>
      </rPr>
      <t xml:space="preserve"> = 142,0; M</t>
    </r>
    <r>
      <rPr>
        <vertAlign val="subscript"/>
        <sz val="10"/>
        <rFont val="Arial"/>
        <family val="2"/>
      </rPr>
      <t>Al2O3</t>
    </r>
    <r>
      <rPr>
        <sz val="10"/>
        <rFont val="Arial"/>
        <family val="0"/>
      </rPr>
      <t xml:space="preserve"> = 102; 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 32; M</t>
    </r>
    <r>
      <rPr>
        <vertAlign val="subscript"/>
        <sz val="10"/>
        <rFont val="Arial"/>
        <family val="2"/>
      </rPr>
      <t>CaF2</t>
    </r>
    <r>
      <rPr>
        <sz val="10"/>
        <rFont val="Arial"/>
        <family val="0"/>
      </rPr>
      <t xml:space="preserve"> = 78,0.  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</si>
</sst>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00"/>
    <numFmt numFmtId="171" formatCode="0.0000000"/>
    <numFmt numFmtId="172" formatCode="0.000000"/>
    <numFmt numFmtId="173" formatCode="0.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0.000000000000000"/>
    <numFmt numFmtId="181" formatCode="0.0000000000000000"/>
    <numFmt numFmtId="182" formatCode="0.00000000000000000"/>
    <numFmt numFmtId="183" formatCode="0.000000000000000000"/>
    <numFmt numFmtId="184" formatCode="0.0000000000000000000"/>
    <numFmt numFmtId="185" formatCode="0.00000000000000000000"/>
  </numFmts>
  <fonts count="22">
    <font>
      <sz val="1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color indexed="5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12"/>
      <color indexed="10"/>
      <name val="Arial"/>
      <family val="0"/>
    </font>
    <font>
      <b/>
      <sz val="11"/>
      <color indexed="10"/>
      <name val="Arial"/>
      <family val="2"/>
    </font>
    <font>
      <b/>
      <sz val="12"/>
      <color indexed="5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/>
    </xf>
    <xf numFmtId="2" fontId="3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" fontId="3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2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2" fontId="7" fillId="2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2" fontId="7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1" fontId="9" fillId="2" borderId="0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/>
    </xf>
    <xf numFmtId="165" fontId="1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2" fontId="12" fillId="2" borderId="1" xfId="0" applyNumberFormat="1" applyFont="1" applyFill="1" applyBorder="1" applyAlignment="1">
      <alignment/>
    </xf>
    <xf numFmtId="164" fontId="7" fillId="2" borderId="1" xfId="0" applyNumberFormat="1" applyFont="1" applyFill="1" applyBorder="1" applyAlignment="1">
      <alignment/>
    </xf>
    <xf numFmtId="2" fontId="7" fillId="2" borderId="1" xfId="0" applyNumberFormat="1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165" fontId="9" fillId="2" borderId="0" xfId="0" applyNumberFormat="1" applyFont="1" applyFill="1" applyAlignment="1">
      <alignment/>
    </xf>
    <xf numFmtId="2" fontId="4" fillId="2" borderId="0" xfId="0" applyNumberFormat="1" applyFont="1" applyFill="1" applyBorder="1" applyAlignment="1">
      <alignment horizontal="center"/>
    </xf>
    <xf numFmtId="169" fontId="9" fillId="2" borderId="0" xfId="0" applyNumberFormat="1" applyFont="1" applyFill="1" applyBorder="1" applyAlignment="1">
      <alignment/>
    </xf>
    <xf numFmtId="169" fontId="9" fillId="2" borderId="0" xfId="0" applyNumberFormat="1" applyFont="1" applyFill="1" applyAlignment="1">
      <alignment/>
    </xf>
    <xf numFmtId="169" fontId="7" fillId="2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173" fontId="0" fillId="2" borderId="0" xfId="0" applyNumberFormat="1" applyFill="1" applyAlignment="1">
      <alignment/>
    </xf>
    <xf numFmtId="165" fontId="12" fillId="2" borderId="0" xfId="0" applyNumberFormat="1" applyFont="1" applyFill="1" applyAlignment="1">
      <alignment/>
    </xf>
    <xf numFmtId="169" fontId="16" fillId="2" borderId="0" xfId="0" applyNumberFormat="1" applyFont="1" applyFill="1" applyAlignment="1">
      <alignment/>
    </xf>
    <xf numFmtId="165" fontId="16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169" fontId="18" fillId="2" borderId="0" xfId="0" applyNumberFormat="1" applyFont="1" applyFill="1" applyAlignment="1">
      <alignment horizontal="justify"/>
    </xf>
    <xf numFmtId="0" fontId="2" fillId="2" borderId="0" xfId="0" applyFont="1" applyFill="1" applyAlignment="1">
      <alignment horizontal="justify"/>
    </xf>
    <xf numFmtId="0" fontId="4" fillId="2" borderId="0" xfId="0" applyFont="1" applyFill="1" applyAlignment="1">
      <alignment horizontal="justify"/>
    </xf>
    <xf numFmtId="2" fontId="1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/>
    </xf>
    <xf numFmtId="2" fontId="9" fillId="2" borderId="0" xfId="0" applyNumberFormat="1" applyFont="1" applyFill="1" applyAlignment="1">
      <alignment/>
    </xf>
    <xf numFmtId="1" fontId="9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165" fontId="15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1" fontId="0" fillId="2" borderId="0" xfId="0" applyNumberFormat="1" applyFill="1" applyAlignment="1">
      <alignment/>
    </xf>
    <xf numFmtId="2" fontId="19" fillId="2" borderId="0" xfId="0" applyNumberFormat="1" applyFont="1" applyFill="1" applyAlignment="1">
      <alignment/>
    </xf>
    <xf numFmtId="169" fontId="7" fillId="2" borderId="0" xfId="0" applyNumberFormat="1" applyFont="1" applyFill="1" applyAlignment="1">
      <alignment/>
    </xf>
    <xf numFmtId="169" fontId="0" fillId="2" borderId="0" xfId="0" applyNumberFormat="1" applyFill="1" applyAlignment="1">
      <alignment/>
    </xf>
    <xf numFmtId="169" fontId="6" fillId="2" borderId="0" xfId="0" applyNumberFormat="1" applyFont="1" applyFill="1" applyAlignment="1">
      <alignment/>
    </xf>
    <xf numFmtId="169" fontId="0" fillId="2" borderId="0" xfId="0" applyNumberFormat="1" applyFill="1" applyBorder="1" applyAlignment="1">
      <alignment/>
    </xf>
    <xf numFmtId="169" fontId="1" fillId="2" borderId="0" xfId="0" applyNumberFormat="1" applyFont="1" applyFill="1" applyAlignment="1">
      <alignment/>
    </xf>
    <xf numFmtId="0" fontId="1" fillId="2" borderId="0" xfId="0" applyFont="1" applyFill="1" applyBorder="1" applyAlignment="1">
      <alignment wrapText="1"/>
    </xf>
    <xf numFmtId="0" fontId="0" fillId="2" borderId="0" xfId="0" applyFill="1" applyAlignment="1">
      <alignment/>
    </xf>
    <xf numFmtId="0" fontId="11" fillId="2" borderId="0" xfId="0" applyNumberFormat="1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NumberFormat="1" applyFont="1" applyFill="1" applyAlignment="1">
      <alignment vertical="top" wrapText="1"/>
    </xf>
    <xf numFmtId="0" fontId="0" fillId="2" borderId="0" xfId="0" applyNumberFormat="1" applyFill="1" applyAlignment="1">
      <alignment vertical="top" wrapText="1"/>
    </xf>
    <xf numFmtId="0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justify" wrapText="1"/>
    </xf>
    <xf numFmtId="0" fontId="4" fillId="2" borderId="0" xfId="0" applyFont="1" applyFill="1" applyAlignment="1">
      <alignment horizontal="justify" wrapText="1"/>
    </xf>
    <xf numFmtId="169" fontId="2" fillId="2" borderId="0" xfId="0" applyNumberFormat="1" applyFont="1" applyFill="1" applyAlignment="1">
      <alignment horizontal="justify" wrapText="1"/>
    </xf>
    <xf numFmtId="169" fontId="4" fillId="2" borderId="0" xfId="0" applyNumberFormat="1" applyFont="1" applyFill="1" applyAlignment="1">
      <alignment horizontal="justify" wrapText="1"/>
    </xf>
    <xf numFmtId="169" fontId="0" fillId="2" borderId="0" xfId="0" applyNumberFormat="1" applyFill="1" applyAlignment="1">
      <alignment wrapText="1"/>
    </xf>
    <xf numFmtId="0" fontId="14" fillId="2" borderId="0" xfId="0" applyFont="1" applyFill="1" applyAlignment="1">
      <alignment horizontal="justify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6.emf" /><Relationship Id="rId3" Type="http://schemas.openxmlformats.org/officeDocument/2006/relationships/image" Target="../media/image8.wmf" /><Relationship Id="rId4" Type="http://schemas.openxmlformats.org/officeDocument/2006/relationships/image" Target="../media/image9.wmf" /><Relationship Id="rId5" Type="http://schemas.openxmlformats.org/officeDocument/2006/relationships/image" Target="../media/image11.wmf" /><Relationship Id="rId6" Type="http://schemas.openxmlformats.org/officeDocument/2006/relationships/image" Target="../media/image13.wmf" /><Relationship Id="rId7" Type="http://schemas.openxmlformats.org/officeDocument/2006/relationships/image" Target="../media/image16.wmf" /><Relationship Id="rId8" Type="http://schemas.openxmlformats.org/officeDocument/2006/relationships/image" Target="../media/image17.wmf" /><Relationship Id="rId9" Type="http://schemas.openxmlformats.org/officeDocument/2006/relationships/image" Target="../media/image19.wmf" /><Relationship Id="rId10" Type="http://schemas.openxmlformats.org/officeDocument/2006/relationships/image" Target="../media/image21.wmf" /><Relationship Id="rId11" Type="http://schemas.openxmlformats.org/officeDocument/2006/relationships/image" Target="../media/image23.wmf" /><Relationship Id="rId12" Type="http://schemas.openxmlformats.org/officeDocument/2006/relationships/image" Target="../media/image25.wmf" /><Relationship Id="rId13" Type="http://schemas.openxmlformats.org/officeDocument/2006/relationships/image" Target="../media/image27.wmf" /><Relationship Id="rId14" Type="http://schemas.openxmlformats.org/officeDocument/2006/relationships/image" Target="../media/image28.emf" /><Relationship Id="rId15" Type="http://schemas.openxmlformats.org/officeDocument/2006/relationships/image" Target="../media/image29.emf" /><Relationship Id="rId16" Type="http://schemas.openxmlformats.org/officeDocument/2006/relationships/image" Target="../media/image47.wmf" /><Relationship Id="rId17" Type="http://schemas.openxmlformats.org/officeDocument/2006/relationships/image" Target="../media/image31.emf" /><Relationship Id="rId18" Type="http://schemas.openxmlformats.org/officeDocument/2006/relationships/image" Target="../media/image32.emf" /><Relationship Id="rId19" Type="http://schemas.openxmlformats.org/officeDocument/2006/relationships/image" Target="../media/image2.emf" /><Relationship Id="rId20" Type="http://schemas.openxmlformats.org/officeDocument/2006/relationships/image" Target="../media/image7.emf" /><Relationship Id="rId21" Type="http://schemas.openxmlformats.org/officeDocument/2006/relationships/image" Target="../media/image10.emf" /><Relationship Id="rId22" Type="http://schemas.openxmlformats.org/officeDocument/2006/relationships/image" Target="../media/image12.emf" /><Relationship Id="rId23" Type="http://schemas.openxmlformats.org/officeDocument/2006/relationships/image" Target="../media/image15.emf" /><Relationship Id="rId24" Type="http://schemas.openxmlformats.org/officeDocument/2006/relationships/image" Target="../media/image5.emf" /><Relationship Id="rId25" Type="http://schemas.openxmlformats.org/officeDocument/2006/relationships/image" Target="../media/image48.emf" /><Relationship Id="rId26" Type="http://schemas.openxmlformats.org/officeDocument/2006/relationships/image" Target="../media/image18.emf" /><Relationship Id="rId27" Type="http://schemas.openxmlformats.org/officeDocument/2006/relationships/image" Target="../media/image20.emf" /><Relationship Id="rId28" Type="http://schemas.openxmlformats.org/officeDocument/2006/relationships/image" Target="../media/image22.emf" /><Relationship Id="rId29" Type="http://schemas.openxmlformats.org/officeDocument/2006/relationships/image" Target="../media/image4.emf" /><Relationship Id="rId30" Type="http://schemas.openxmlformats.org/officeDocument/2006/relationships/image" Target="../media/image24.emf" /><Relationship Id="rId31" Type="http://schemas.openxmlformats.org/officeDocument/2006/relationships/image" Target="../media/image26.wmf" /><Relationship Id="rId32" Type="http://schemas.openxmlformats.org/officeDocument/2006/relationships/image" Target="../media/image30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3.wmf" /><Relationship Id="rId2" Type="http://schemas.openxmlformats.org/officeDocument/2006/relationships/image" Target="../media/image34.wmf" /><Relationship Id="rId3" Type="http://schemas.openxmlformats.org/officeDocument/2006/relationships/image" Target="../media/image37.wmf" /><Relationship Id="rId4" Type="http://schemas.openxmlformats.org/officeDocument/2006/relationships/image" Target="../media/image39.wmf" /><Relationship Id="rId5" Type="http://schemas.openxmlformats.org/officeDocument/2006/relationships/image" Target="../media/image14.emf" /><Relationship Id="rId6" Type="http://schemas.openxmlformats.org/officeDocument/2006/relationships/image" Target="../media/image3.wmf" /><Relationship Id="rId7" Type="http://schemas.openxmlformats.org/officeDocument/2006/relationships/image" Target="../media/image11.wmf" /><Relationship Id="rId8" Type="http://schemas.openxmlformats.org/officeDocument/2006/relationships/image" Target="../media/image23.wmf" /><Relationship Id="rId9" Type="http://schemas.openxmlformats.org/officeDocument/2006/relationships/image" Target="../media/image38.emf" /><Relationship Id="rId10" Type="http://schemas.openxmlformats.org/officeDocument/2006/relationships/image" Target="../media/image41.emf" /><Relationship Id="rId11" Type="http://schemas.openxmlformats.org/officeDocument/2006/relationships/image" Target="../media/image42.wmf" /><Relationship Id="rId12" Type="http://schemas.openxmlformats.org/officeDocument/2006/relationships/image" Target="../media/image39.wmf" /><Relationship Id="rId13" Type="http://schemas.openxmlformats.org/officeDocument/2006/relationships/image" Target="../media/image40.emf" /><Relationship Id="rId14" Type="http://schemas.openxmlformats.org/officeDocument/2006/relationships/image" Target="../media/image40.emf" /><Relationship Id="rId15" Type="http://schemas.openxmlformats.org/officeDocument/2006/relationships/image" Target="../media/image35.emf" /><Relationship Id="rId16" Type="http://schemas.openxmlformats.org/officeDocument/2006/relationships/image" Target="../media/image43.emf" /><Relationship Id="rId17" Type="http://schemas.openxmlformats.org/officeDocument/2006/relationships/image" Target="../media/image45.emf" /><Relationship Id="rId18" Type="http://schemas.openxmlformats.org/officeDocument/2006/relationships/image" Target="../media/image36.emf" /><Relationship Id="rId19" Type="http://schemas.openxmlformats.org/officeDocument/2006/relationships/image" Target="../media/image46.emf" /><Relationship Id="rId20" Type="http://schemas.openxmlformats.org/officeDocument/2006/relationships/image" Target="../media/image44.emf" /><Relationship Id="rId21" Type="http://schemas.openxmlformats.org/officeDocument/2006/relationships/image" Target="../media/image4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19</xdr:row>
      <xdr:rowOff>123825</xdr:rowOff>
    </xdr:from>
    <xdr:to>
      <xdr:col>3</xdr:col>
      <xdr:colOff>104775</xdr:colOff>
      <xdr:row>21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457575"/>
          <a:ext cx="2876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33</xdr:row>
      <xdr:rowOff>104775</xdr:rowOff>
    </xdr:from>
    <xdr:to>
      <xdr:col>1</xdr:col>
      <xdr:colOff>247650</xdr:colOff>
      <xdr:row>33</xdr:row>
      <xdr:rowOff>104775</xdr:rowOff>
    </xdr:to>
    <xdr:sp>
      <xdr:nvSpPr>
        <xdr:cNvPr id="1" name="Line 59"/>
        <xdr:cNvSpPr>
          <a:spLocks/>
        </xdr:cNvSpPr>
      </xdr:nvSpPr>
      <xdr:spPr>
        <a:xfrm>
          <a:off x="171450" y="58293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vmlDrawing" Target="../drawings/vmlDrawing1.vml" /><Relationship Id="rId34" Type="http://schemas.openxmlformats.org/officeDocument/2006/relationships/drawing" Target="../drawings/drawing1.xml" /><Relationship Id="rId3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vmlDrawing" Target="../drawings/vmlDrawing2.vml" /><Relationship Id="rId23" Type="http://schemas.openxmlformats.org/officeDocument/2006/relationships/drawing" Target="../drawings/drawing2.xml" /><Relationship Id="rId2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3"/>
  <sheetViews>
    <sheetView tabSelected="1" workbookViewId="0" topLeftCell="A37">
      <selection activeCell="E63" sqref="E63"/>
    </sheetView>
  </sheetViews>
  <sheetFormatPr defaultColWidth="9.140625" defaultRowHeight="12.75"/>
  <cols>
    <col min="1" max="1" width="21.57421875" style="2" customWidth="1"/>
    <col min="2" max="2" width="10.7109375" style="2" customWidth="1"/>
    <col min="3" max="3" width="10.57421875" style="2" customWidth="1"/>
    <col min="4" max="4" width="10.28125" style="2" customWidth="1"/>
    <col min="5" max="5" width="14.00390625" style="2" customWidth="1"/>
    <col min="6" max="6" width="8.140625" style="2" customWidth="1"/>
    <col min="7" max="9" width="9.140625" style="2" customWidth="1"/>
    <col min="10" max="10" width="10.00390625" style="2" customWidth="1"/>
    <col min="11" max="16384" width="9.140625" style="2" customWidth="1"/>
  </cols>
  <sheetData>
    <row r="2" ht="15.75">
      <c r="A2" s="1" t="s">
        <v>28</v>
      </c>
    </row>
    <row r="3" ht="15.75">
      <c r="A3" s="1"/>
    </row>
    <row r="4" ht="15.75">
      <c r="A4" s="3" t="s">
        <v>0</v>
      </c>
    </row>
    <row r="5" spans="1:9" ht="12.75">
      <c r="A5" s="67" t="s">
        <v>46</v>
      </c>
      <c r="B5" s="68"/>
      <c r="C5" s="68"/>
      <c r="D5" s="68"/>
      <c r="E5" s="68"/>
      <c r="F5" s="68"/>
      <c r="G5" s="69"/>
      <c r="H5" s="70"/>
      <c r="I5" s="70"/>
    </row>
    <row r="6" spans="1:9" ht="12.75">
      <c r="A6" s="68"/>
      <c r="B6" s="68"/>
      <c r="C6" s="68"/>
      <c r="D6" s="68"/>
      <c r="E6" s="68"/>
      <c r="F6" s="68"/>
      <c r="G6" s="69"/>
      <c r="H6" s="70"/>
      <c r="I6" s="70"/>
    </row>
    <row r="7" spans="1:9" ht="12.75">
      <c r="A7" s="68"/>
      <c r="B7" s="68"/>
      <c r="C7" s="68"/>
      <c r="D7" s="68"/>
      <c r="E7" s="68"/>
      <c r="F7" s="68"/>
      <c r="G7" s="69"/>
      <c r="H7" s="70"/>
      <c r="I7" s="70"/>
    </row>
    <row r="8" spans="1:9" ht="12.75">
      <c r="A8" s="69"/>
      <c r="B8" s="69"/>
      <c r="C8" s="69"/>
      <c r="D8" s="69"/>
      <c r="E8" s="69"/>
      <c r="F8" s="69"/>
      <c r="G8" s="69"/>
      <c r="H8" s="70"/>
      <c r="I8" s="70"/>
    </row>
    <row r="9" spans="1:9" ht="12.75">
      <c r="A9" s="70"/>
      <c r="B9" s="70"/>
      <c r="C9" s="70"/>
      <c r="D9" s="70"/>
      <c r="E9" s="70"/>
      <c r="F9" s="70"/>
      <c r="G9" s="70"/>
      <c r="H9" s="70"/>
      <c r="I9" s="70"/>
    </row>
    <row r="10" spans="1:7" ht="12.75">
      <c r="A10" s="4" t="s">
        <v>5</v>
      </c>
      <c r="B10" s="4"/>
      <c r="C10" s="4"/>
      <c r="D10" s="4"/>
      <c r="E10" s="4"/>
      <c r="F10" s="4"/>
      <c r="G10" s="5"/>
    </row>
    <row r="11" spans="1:7" ht="15.75">
      <c r="A11" s="3" t="s">
        <v>6</v>
      </c>
      <c r="B11" s="4"/>
      <c r="C11" s="4"/>
      <c r="D11" s="4"/>
      <c r="E11" s="4"/>
      <c r="F11" s="4"/>
      <c r="G11" s="5"/>
    </row>
    <row r="12" spans="1:13" ht="15.75">
      <c r="A12" s="6" t="s">
        <v>7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 t="s">
        <v>15</v>
      </c>
      <c r="I12" s="6" t="s">
        <v>16</v>
      </c>
      <c r="J12" s="6" t="s">
        <v>17</v>
      </c>
      <c r="K12" s="6" t="s">
        <v>44</v>
      </c>
      <c r="L12" s="6" t="s">
        <v>18</v>
      </c>
      <c r="M12" s="6" t="s">
        <v>3</v>
      </c>
    </row>
    <row r="13" spans="1:13" ht="15.75" customHeight="1">
      <c r="A13" s="6" t="s">
        <v>8</v>
      </c>
      <c r="B13" s="36">
        <v>45</v>
      </c>
      <c r="C13" s="36">
        <v>10</v>
      </c>
      <c r="D13" s="36">
        <v>8</v>
      </c>
      <c r="E13" s="36">
        <v>8</v>
      </c>
      <c r="F13" s="36">
        <v>19.7</v>
      </c>
      <c r="G13" s="36">
        <v>3</v>
      </c>
      <c r="H13" s="36">
        <v>2</v>
      </c>
      <c r="I13" s="36">
        <v>3</v>
      </c>
      <c r="J13" s="36">
        <v>1</v>
      </c>
      <c r="K13" s="36">
        <v>0</v>
      </c>
      <c r="L13" s="36">
        <v>0.3</v>
      </c>
      <c r="M13" s="24">
        <f>SUM(B13:L13)</f>
        <v>100</v>
      </c>
    </row>
    <row r="14" spans="1:13" ht="12.75">
      <c r="A14" s="6" t="s">
        <v>19</v>
      </c>
      <c r="B14" s="25">
        <v>56.1</v>
      </c>
      <c r="C14" s="25">
        <v>71</v>
      </c>
      <c r="D14" s="25">
        <v>72</v>
      </c>
      <c r="E14" s="25">
        <v>40.3</v>
      </c>
      <c r="F14" s="25">
        <v>60</v>
      </c>
      <c r="G14" s="25">
        <v>142</v>
      </c>
      <c r="H14" s="25">
        <v>102</v>
      </c>
      <c r="I14" s="25">
        <v>160</v>
      </c>
      <c r="J14" s="25">
        <v>78</v>
      </c>
      <c r="K14" s="25">
        <v>80</v>
      </c>
      <c r="L14" s="25">
        <v>32</v>
      </c>
      <c r="M14" s="26"/>
    </row>
    <row r="15" spans="1:13" ht="12.75">
      <c r="A15" s="6" t="s">
        <v>20</v>
      </c>
      <c r="B15" s="35">
        <f>B13/B14</f>
        <v>0.8021390374331551</v>
      </c>
      <c r="C15" s="35">
        <f aca="true" t="shared" si="0" ref="C15:I15">C13/C14</f>
        <v>0.14084507042253522</v>
      </c>
      <c r="D15" s="35">
        <f t="shared" si="0"/>
        <v>0.1111111111111111</v>
      </c>
      <c r="E15" s="35">
        <f t="shared" si="0"/>
        <v>0.19851116625310175</v>
      </c>
      <c r="F15" s="35">
        <f t="shared" si="0"/>
        <v>0.3283333333333333</v>
      </c>
      <c r="G15" s="35">
        <f t="shared" si="0"/>
        <v>0.02112676056338028</v>
      </c>
      <c r="H15" s="35">
        <f t="shared" si="0"/>
        <v>0.0196078431372549</v>
      </c>
      <c r="I15" s="35">
        <f t="shared" si="0"/>
        <v>0.01875</v>
      </c>
      <c r="J15" s="35">
        <f>J13/J14</f>
        <v>0.01282051282051282</v>
      </c>
      <c r="K15" s="35">
        <f>K13/K14</f>
        <v>0</v>
      </c>
      <c r="L15" s="35">
        <f>L13/L14</f>
        <v>0.009375</v>
      </c>
      <c r="M15" s="27">
        <f>SUM(B15:L15)</f>
        <v>1.6626198350743844</v>
      </c>
    </row>
    <row r="16" spans="1:5" ht="12.75">
      <c r="A16" s="8"/>
      <c r="B16" s="7"/>
      <c r="C16" s="7"/>
      <c r="D16" s="7"/>
      <c r="E16" s="7"/>
    </row>
    <row r="17" spans="1:5" ht="13.5" customHeight="1">
      <c r="A17" s="10" t="s">
        <v>2</v>
      </c>
      <c r="B17" s="9"/>
      <c r="C17" s="7"/>
      <c r="D17" s="7"/>
      <c r="E17" s="7"/>
    </row>
    <row r="18" spans="2:5" ht="13.5" customHeight="1">
      <c r="B18" s="9"/>
      <c r="C18" s="7"/>
      <c r="D18" s="7"/>
      <c r="E18" s="7"/>
    </row>
    <row r="19" spans="1:5" ht="13.5" customHeight="1">
      <c r="A19" s="71" t="s">
        <v>24</v>
      </c>
      <c r="B19" s="71"/>
      <c r="C19" s="71"/>
      <c r="D19" s="72"/>
      <c r="E19" s="70"/>
    </row>
    <row r="20" spans="2:5" ht="13.5" customHeight="1">
      <c r="B20" s="9"/>
      <c r="C20" s="7"/>
      <c r="D20" s="7"/>
      <c r="E20" s="7"/>
    </row>
    <row r="21" spans="1:5" ht="13.5" customHeight="1">
      <c r="A21" s="8"/>
      <c r="B21" s="9"/>
      <c r="C21" s="7"/>
      <c r="D21" s="7"/>
      <c r="E21" s="7"/>
    </row>
    <row r="22" spans="1:5" ht="13.5" customHeight="1">
      <c r="A22" s="11"/>
      <c r="B22" s="9"/>
      <c r="C22" s="7"/>
      <c r="D22" s="7"/>
      <c r="E22" s="7"/>
    </row>
    <row r="23" spans="1:5" ht="13.5" customHeight="1">
      <c r="A23" s="8"/>
      <c r="B23" s="33">
        <f>B15+C15+D15+E15+J15</f>
        <v>1.265426898040416</v>
      </c>
      <c r="C23" s="28" t="s">
        <v>21</v>
      </c>
      <c r="D23" s="7"/>
      <c r="E23" s="7"/>
    </row>
    <row r="24" spans="1:5" ht="12.75" customHeight="1">
      <c r="A24" s="29"/>
      <c r="B24" s="30"/>
      <c r="C24" s="30"/>
      <c r="D24" s="30"/>
      <c r="E24" s="30"/>
    </row>
    <row r="25" spans="1:5" ht="12.75">
      <c r="A25" s="29" t="s">
        <v>22</v>
      </c>
      <c r="B25" s="30"/>
      <c r="C25" s="30"/>
      <c r="D25" s="30"/>
      <c r="E25" s="30"/>
    </row>
    <row r="26" spans="2:5" ht="12.75">
      <c r="B26" s="12"/>
      <c r="C26" s="12"/>
      <c r="D26" s="12"/>
      <c r="E26" s="13"/>
    </row>
    <row r="27" spans="2:5" ht="12.75">
      <c r="B27" s="12"/>
      <c r="C27" s="12"/>
      <c r="D27" s="12"/>
      <c r="E27" s="13"/>
    </row>
    <row r="29" spans="2:5" ht="15.75">
      <c r="B29" s="34">
        <f>B15+C15+D15+E15-(2*F15)-(G15*3)-(H15*3)-I15-2*K15</f>
        <v>0.454985907451331</v>
      </c>
      <c r="C29" s="28" t="s">
        <v>21</v>
      </c>
      <c r="D29" s="12"/>
      <c r="E29"/>
    </row>
    <row r="30" spans="2:4" ht="12.75">
      <c r="B30" s="12"/>
      <c r="C30" s="12"/>
      <c r="D30" s="12"/>
    </row>
    <row r="31" spans="1:6" ht="15.75">
      <c r="A31" s="71" t="s">
        <v>23</v>
      </c>
      <c r="B31" s="71"/>
      <c r="C31" s="71"/>
      <c r="D31" s="72"/>
      <c r="E31" s="70"/>
      <c r="F31"/>
    </row>
    <row r="32" spans="2:5" ht="12.75">
      <c r="B32" s="9"/>
      <c r="C32" s="7"/>
      <c r="D32" s="7"/>
      <c r="E32" s="7"/>
    </row>
    <row r="33" spans="1:5" ht="12.75">
      <c r="A33" s="8"/>
      <c r="B33" s="9"/>
      <c r="C33" s="7"/>
      <c r="D33" s="7"/>
      <c r="E33" s="32" t="s">
        <v>25</v>
      </c>
    </row>
    <row r="34" spans="2:5" ht="12.75">
      <c r="B34" s="9"/>
      <c r="C34" s="7"/>
      <c r="D34" s="7"/>
      <c r="E34" s="7"/>
    </row>
    <row r="35" spans="1:5" ht="15.75">
      <c r="A35" s="8"/>
      <c r="B35" s="33">
        <f>B29+L15+2*J15+F15+2*G15+2*H15+2*I15+K15</f>
        <v>0.9373044738269602</v>
      </c>
      <c r="C35" s="28" t="s">
        <v>21</v>
      </c>
      <c r="D35" s="7"/>
      <c r="E35" s="7"/>
    </row>
    <row r="36" spans="2:4" ht="12.75">
      <c r="B36" s="13"/>
      <c r="C36" s="12"/>
      <c r="D36" s="12"/>
    </row>
    <row r="37" spans="1:5" ht="15.75">
      <c r="A37" s="71" t="s">
        <v>26</v>
      </c>
      <c r="B37" s="71"/>
      <c r="C37" s="71"/>
      <c r="D37" s="72"/>
      <c r="E37" s="70"/>
    </row>
    <row r="38" spans="3:12" ht="12.75">
      <c r="C38" s="13"/>
      <c r="F38" s="14"/>
      <c r="G38" s="8"/>
      <c r="K38" s="12"/>
      <c r="L38" s="8"/>
    </row>
    <row r="41" spans="1:3" ht="15.75">
      <c r="A41" s="1"/>
      <c r="B41" s="12"/>
      <c r="C41" s="12"/>
    </row>
    <row r="42" spans="1:11" ht="15">
      <c r="A42" s="59"/>
      <c r="B42" s="39">
        <f>(B15+J15)/B23</f>
        <v>0.6440194621401506</v>
      </c>
      <c r="C42" s="60"/>
      <c r="D42" s="39">
        <f>C15/B23</f>
        <v>0.11130241552526002</v>
      </c>
      <c r="E42" s="59"/>
      <c r="F42" s="39">
        <f>D15/B23</f>
        <v>0.08780523891437178</v>
      </c>
      <c r="G42" s="59"/>
      <c r="H42" s="39">
        <f>E15/B23</f>
        <v>0.1568728834202176</v>
      </c>
      <c r="K42" s="38">
        <f>B42+D42+F42+H42</f>
        <v>1</v>
      </c>
    </row>
    <row r="43" spans="1:8" ht="12.75">
      <c r="A43" s="59"/>
      <c r="B43" s="60"/>
      <c r="C43" s="60"/>
      <c r="D43" s="60"/>
      <c r="E43" s="59"/>
      <c r="F43" s="59"/>
      <c r="G43" s="59"/>
      <c r="H43" s="59"/>
    </row>
    <row r="44" spans="1:8" ht="15.75">
      <c r="A44" s="73" t="s">
        <v>27</v>
      </c>
      <c r="B44" s="73"/>
      <c r="C44" s="73"/>
      <c r="D44" s="74"/>
      <c r="E44" s="75"/>
      <c r="F44" s="59"/>
      <c r="G44" s="59"/>
      <c r="H44" s="59"/>
    </row>
    <row r="45" spans="1:12" ht="12.75">
      <c r="A45" s="59"/>
      <c r="B45" s="59"/>
      <c r="C45" s="60"/>
      <c r="D45" s="59"/>
      <c r="E45" s="59"/>
      <c r="F45" s="60"/>
      <c r="G45" s="61"/>
      <c r="H45" s="59"/>
      <c r="K45" s="12"/>
      <c r="L45" s="8"/>
    </row>
    <row r="46" spans="1:8" ht="12.75">
      <c r="A46" s="59"/>
      <c r="B46" s="59"/>
      <c r="C46" s="59"/>
      <c r="D46" s="59"/>
      <c r="E46" s="59"/>
      <c r="F46" s="59"/>
      <c r="G46" s="59"/>
      <c r="H46" s="59"/>
    </row>
    <row r="47" spans="1:8" ht="12.75">
      <c r="A47" s="59"/>
      <c r="B47" s="59"/>
      <c r="C47" s="59"/>
      <c r="D47" s="59"/>
      <c r="E47" s="59"/>
      <c r="F47" s="59"/>
      <c r="G47" s="59"/>
      <c r="H47" s="59"/>
    </row>
    <row r="48" spans="1:8" ht="12.75">
      <c r="A48" s="59"/>
      <c r="B48" s="60"/>
      <c r="C48" s="60"/>
      <c r="D48" s="60"/>
      <c r="E48" s="59"/>
      <c r="F48" s="59"/>
      <c r="G48" s="59"/>
      <c r="H48" s="59"/>
    </row>
    <row r="49" spans="1:8" ht="15">
      <c r="A49" s="59"/>
      <c r="B49" s="39">
        <f>F15/B35</f>
        <v>0.3502952802441742</v>
      </c>
      <c r="C49" s="59"/>
      <c r="D49" s="39">
        <f>2*G15/B35</f>
        <v>0.04507982443980222</v>
      </c>
      <c r="E49" s="59"/>
      <c r="F49" s="39">
        <f>2*H15/B35</f>
        <v>0.04183879131014324</v>
      </c>
      <c r="G49" s="59"/>
      <c r="H49" s="39">
        <f>I15*2/B35</f>
        <v>0.040008344190324466</v>
      </c>
    </row>
    <row r="50" spans="1:8" ht="12.75">
      <c r="A50" s="59"/>
      <c r="B50" s="60"/>
      <c r="C50" s="60"/>
      <c r="D50" s="60"/>
      <c r="E50" s="59"/>
      <c r="F50" s="59"/>
      <c r="G50" s="59"/>
      <c r="H50" s="59"/>
    </row>
    <row r="51" spans="1:8" ht="12.75">
      <c r="A51" s="59"/>
      <c r="B51" s="59"/>
      <c r="C51" s="59"/>
      <c r="D51" s="59"/>
      <c r="E51" s="59"/>
      <c r="F51" s="59"/>
      <c r="G51" s="59"/>
      <c r="H51" s="59"/>
    </row>
    <row r="52" spans="1:12" ht="12.75">
      <c r="A52"/>
      <c r="B52" s="59"/>
      <c r="C52" s="60"/>
      <c r="D52" s="59"/>
      <c r="E52" s="59"/>
      <c r="F52" s="60"/>
      <c r="G52" s="61"/>
      <c r="H52" s="59"/>
      <c r="K52" s="12"/>
      <c r="L52" s="8"/>
    </row>
    <row r="53" spans="1:8" ht="12.75">
      <c r="A53" s="59"/>
      <c r="B53" s="59"/>
      <c r="C53" s="59"/>
      <c r="D53" s="59"/>
      <c r="E53" s="59"/>
      <c r="F53" s="59"/>
      <c r="G53" s="59"/>
      <c r="H53" s="59"/>
    </row>
    <row r="54" spans="1:8" ht="15.75">
      <c r="A54" s="62"/>
      <c r="B54" s="59"/>
      <c r="C54" s="59"/>
      <c r="D54" s="59"/>
      <c r="E54" s="59"/>
      <c r="F54" s="59"/>
      <c r="G54" s="59"/>
      <c r="H54" s="59"/>
    </row>
    <row r="55" spans="1:11" ht="15">
      <c r="A55" s="59"/>
      <c r="B55" s="39">
        <f>B29/B35</f>
        <v>0.48541954098826573</v>
      </c>
      <c r="C55" s="59"/>
      <c r="D55" s="39">
        <f>L15/B35</f>
        <v>0.010002086047581116</v>
      </c>
      <c r="E55" s="59"/>
      <c r="F55" s="39">
        <f>2*J15/B35</f>
        <v>0.02735613277970904</v>
      </c>
      <c r="G55" s="59"/>
      <c r="H55" s="58">
        <f>K15/B35</f>
        <v>0</v>
      </c>
      <c r="K55" s="38">
        <f>B49+D49+F49+H49+B55+D55+F55+H55</f>
        <v>1</v>
      </c>
    </row>
    <row r="56" spans="1:8" ht="12.75">
      <c r="A56" s="59"/>
      <c r="B56" s="58"/>
      <c r="C56" s="61"/>
      <c r="D56" s="59"/>
      <c r="E56" s="59"/>
      <c r="F56" s="59"/>
      <c r="G56" s="59"/>
      <c r="H56" s="59"/>
    </row>
    <row r="57" spans="1:8" ht="12.75">
      <c r="A57" s="59"/>
      <c r="B57" s="58"/>
      <c r="C57" s="61"/>
      <c r="D57" s="59"/>
      <c r="E57" s="59"/>
      <c r="F57" s="59"/>
      <c r="G57" s="59"/>
      <c r="H57" s="59"/>
    </row>
    <row r="58" spans="2:3" ht="12.75">
      <c r="B58" s="15"/>
      <c r="C58" s="8"/>
    </row>
    <row r="59" spans="1:10" ht="12.75">
      <c r="A59" s="65" t="s">
        <v>4</v>
      </c>
      <c r="B59" s="70"/>
      <c r="C59" s="70"/>
      <c r="D59" s="70"/>
      <c r="E59" s="70"/>
      <c r="F59" s="70"/>
      <c r="G59" s="70"/>
      <c r="H59" s="70"/>
      <c r="I59" s="70"/>
      <c r="J59" s="70"/>
    </row>
    <row r="60" spans="1:10" ht="12.75">
      <c r="A60" s="70"/>
      <c r="B60" s="70"/>
      <c r="C60" s="70"/>
      <c r="D60" s="70"/>
      <c r="E60" s="70"/>
      <c r="F60" s="70"/>
      <c r="G60" s="70"/>
      <c r="H60" s="70"/>
      <c r="I60" s="70"/>
      <c r="J60" s="70"/>
    </row>
    <row r="61" spans="1:10" ht="12.75">
      <c r="A61" s="70"/>
      <c r="B61" s="70"/>
      <c r="C61" s="70"/>
      <c r="D61" s="70"/>
      <c r="E61" s="70"/>
      <c r="F61" s="70"/>
      <c r="G61" s="70"/>
      <c r="H61" s="70"/>
      <c r="I61" s="70"/>
      <c r="J61" s="70"/>
    </row>
    <row r="62" spans="1:9" ht="12.75">
      <c r="A62" s="43"/>
      <c r="B62" s="43"/>
      <c r="C62" s="43"/>
      <c r="D62" s="43"/>
      <c r="E62" s="43"/>
      <c r="F62" s="43"/>
      <c r="G62" s="43"/>
      <c r="H62" s="30"/>
      <c r="I62" s="30"/>
    </row>
    <row r="63" spans="3:4" ht="12.75">
      <c r="C63" s="15"/>
      <c r="D63" s="8"/>
    </row>
    <row r="64" spans="3:4" ht="12.75">
      <c r="C64" s="15"/>
      <c r="D64" s="8"/>
    </row>
    <row r="66" spans="1:3" ht="15.75">
      <c r="A66" s="16"/>
      <c r="B66" s="17"/>
      <c r="C66" s="8"/>
    </row>
    <row r="67" spans="1:3" ht="12.75">
      <c r="A67" s="8"/>
      <c r="B67" s="18"/>
      <c r="C67" s="8"/>
    </row>
    <row r="68" spans="1:3" ht="12.75">
      <c r="A68" s="8"/>
      <c r="B68" s="18"/>
      <c r="C68" s="8"/>
    </row>
    <row r="69" spans="1:3" ht="12.75">
      <c r="A69" s="8"/>
      <c r="B69" s="18"/>
      <c r="C69" s="8"/>
    </row>
    <row r="70" spans="1:3" ht="15.75">
      <c r="A70" s="19"/>
      <c r="B70" s="20"/>
      <c r="C70" s="16"/>
    </row>
    <row r="71" spans="1:3" ht="12.75">
      <c r="A71" s="8"/>
      <c r="B71" s="8"/>
      <c r="C71" s="8"/>
    </row>
    <row r="72" spans="1:3" ht="12.75">
      <c r="A72" s="8"/>
      <c r="B72" s="8"/>
      <c r="C72" s="8"/>
    </row>
    <row r="73" spans="1:3" ht="15.75">
      <c r="A73" s="63"/>
      <c r="B73" s="63"/>
      <c r="C73" s="64"/>
    </row>
    <row r="74" spans="1:3" ht="15.75">
      <c r="A74" s="21"/>
      <c r="B74" s="22"/>
      <c r="C74" s="8"/>
    </row>
    <row r="75" spans="1:3" ht="15.75">
      <c r="A75" s="21"/>
      <c r="B75" s="22"/>
      <c r="C75" s="8"/>
    </row>
    <row r="76" spans="1:3" ht="15.75">
      <c r="A76" s="21"/>
      <c r="B76" s="22"/>
      <c r="C76" s="8"/>
    </row>
    <row r="77" spans="1:3" ht="15.75">
      <c r="A77" s="21"/>
      <c r="B77" s="22"/>
      <c r="C77" s="8"/>
    </row>
    <row r="78" ht="12.75">
      <c r="A78" s="23"/>
    </row>
    <row r="80" spans="1:7" ht="12.75">
      <c r="A80" s="65" t="s">
        <v>4</v>
      </c>
      <c r="B80" s="66"/>
      <c r="C80" s="66"/>
      <c r="D80" s="66"/>
      <c r="E80" s="66"/>
      <c r="F80" s="66"/>
      <c r="G80" s="66"/>
    </row>
    <row r="81" spans="1:7" ht="12.75">
      <c r="A81" s="66"/>
      <c r="B81" s="66"/>
      <c r="C81" s="66"/>
      <c r="D81" s="66"/>
      <c r="E81" s="66"/>
      <c r="F81" s="66"/>
      <c r="G81" s="66"/>
    </row>
    <row r="82" spans="1:7" ht="12.75">
      <c r="A82" s="66"/>
      <c r="B82" s="66"/>
      <c r="C82" s="66"/>
      <c r="D82" s="66"/>
      <c r="E82" s="66"/>
      <c r="F82" s="66"/>
      <c r="G82" s="66"/>
    </row>
    <row r="83" spans="1:7" ht="12.75">
      <c r="A83" s="66"/>
      <c r="B83" s="66"/>
      <c r="C83" s="66"/>
      <c r="D83" s="66"/>
      <c r="E83" s="66"/>
      <c r="F83" s="66"/>
      <c r="G83" s="66"/>
    </row>
  </sheetData>
  <mergeCells count="8">
    <mergeCell ref="A73:C73"/>
    <mergeCell ref="A80:G83"/>
    <mergeCell ref="A5:I9"/>
    <mergeCell ref="A19:E19"/>
    <mergeCell ref="A31:E31"/>
    <mergeCell ref="A37:E37"/>
    <mergeCell ref="A44:E44"/>
    <mergeCell ref="A59:J61"/>
  </mergeCells>
  <printOptions/>
  <pageMargins left="0.75" right="0.75" top="1" bottom="1" header="0.4921259845" footer="0.4921259845"/>
  <pageSetup orientation="portrait" paperSize="9" r:id="rId35"/>
  <drawing r:id="rId34"/>
  <legacyDrawing r:id="rId33"/>
  <oleObjects>
    <oleObject progId="Equation.3" shapeId="1872520" r:id="rId1"/>
    <oleObject progId="Equation.3" shapeId="1924112" r:id="rId2"/>
    <oleObject progId="Equation.3" shapeId="1980201" r:id="rId3"/>
    <oleObject progId="Equation.3" shapeId="1987895" r:id="rId4"/>
    <oleObject progId="Equation.3" shapeId="1997601" r:id="rId5"/>
    <oleObject progId="Equation.3" shapeId="2005179" r:id="rId6"/>
    <oleObject progId="Equation.3" shapeId="2189065" r:id="rId7"/>
    <oleObject progId="Equation.3" shapeId="2199007" r:id="rId8"/>
    <oleObject progId="Equation.3" shapeId="2205715" r:id="rId9"/>
    <oleObject progId="Equation.3" shapeId="2223949" r:id="rId10"/>
    <oleObject progId="Equation.3" shapeId="2233466" r:id="rId11"/>
    <oleObject progId="Equation.3" shapeId="2241071" r:id="rId12"/>
    <oleObject progId="Equation.3" shapeId="2250241" r:id="rId13"/>
    <oleObject progId="Equation.3" shapeId="2254867" r:id="rId14"/>
    <oleObject progId="Equation.3" shapeId="2261352" r:id="rId15"/>
    <oleObject progId="Equation.3" shapeId="1636767" r:id="rId16"/>
    <oleObject progId="Equation.3" shapeId="1642372" r:id="rId17"/>
    <oleObject progId="Equation.3" shapeId="1647183" r:id="rId18"/>
    <oleObject progId="Equation.3" shapeId="1649945" r:id="rId19"/>
    <oleObject progId="Equation.3" shapeId="1652931" r:id="rId20"/>
    <oleObject progId="Equation.3" shapeId="1656923" r:id="rId21"/>
    <oleObject progId="Equation.3" shapeId="1661388" r:id="rId22"/>
    <oleObject progId="Equation.3" shapeId="1664186" r:id="rId23"/>
    <oleObject progId="Equation.3" shapeId="1666368" r:id="rId24"/>
    <oleObject progId="Equation.3" shapeId="1671286" r:id="rId25"/>
    <oleObject progId="Equation.3" shapeId="1673496" r:id="rId26"/>
    <oleObject progId="Equation.3" shapeId="1677009" r:id="rId27"/>
    <oleObject progId="Equation.3" shapeId="1678705" r:id="rId28"/>
    <oleObject progId="Equation.3" shapeId="1733761" r:id="rId29"/>
    <oleObject progId="Equation.3" shapeId="1736300" r:id="rId30"/>
    <oleObject progId="Equation.3" shapeId="480179" r:id="rId31"/>
    <oleObject progId="Equation.3" shapeId="813769" r:id="rId3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N112"/>
  <sheetViews>
    <sheetView workbookViewId="0" topLeftCell="A13">
      <selection activeCell="H50" sqref="H50"/>
    </sheetView>
  </sheetViews>
  <sheetFormatPr defaultColWidth="9.140625" defaultRowHeight="12.75"/>
  <cols>
    <col min="1" max="1" width="22.28125" style="2" customWidth="1"/>
    <col min="2" max="2" width="13.140625" style="2" bestFit="1" customWidth="1"/>
    <col min="3" max="5" width="9.140625" style="2" customWidth="1"/>
    <col min="6" max="6" width="10.57421875" style="2" customWidth="1"/>
    <col min="7" max="10" width="9.140625" style="2" customWidth="1"/>
    <col min="11" max="11" width="11.140625" style="2" customWidth="1"/>
    <col min="12" max="16384" width="9.140625" style="2" customWidth="1"/>
  </cols>
  <sheetData>
    <row r="2" ht="15.75">
      <c r="A2" s="1" t="s">
        <v>43</v>
      </c>
    </row>
    <row r="3" ht="15.75">
      <c r="A3" s="1"/>
    </row>
    <row r="4" ht="15.75">
      <c r="A4" s="3" t="s">
        <v>0</v>
      </c>
    </row>
    <row r="5" spans="1:10" ht="12.75">
      <c r="A5" s="67" t="s">
        <v>45</v>
      </c>
      <c r="B5" s="68"/>
      <c r="C5" s="68"/>
      <c r="D5" s="68"/>
      <c r="E5" s="68"/>
      <c r="F5" s="68"/>
      <c r="G5" s="69"/>
      <c r="H5" s="70"/>
      <c r="I5" s="70"/>
      <c r="J5" s="70"/>
    </row>
    <row r="6" spans="1:10" ht="12.75">
      <c r="A6" s="68"/>
      <c r="B6" s="68"/>
      <c r="C6" s="68"/>
      <c r="D6" s="68"/>
      <c r="E6" s="68"/>
      <c r="F6" s="68"/>
      <c r="G6" s="69"/>
      <c r="H6" s="70"/>
      <c r="I6" s="70"/>
      <c r="J6" s="70"/>
    </row>
    <row r="7" spans="1:10" ht="12.75">
      <c r="A7" s="68"/>
      <c r="B7" s="68"/>
      <c r="C7" s="68"/>
      <c r="D7" s="68"/>
      <c r="E7" s="68"/>
      <c r="F7" s="68"/>
      <c r="G7" s="69"/>
      <c r="H7" s="70"/>
      <c r="I7" s="70"/>
      <c r="J7" s="70"/>
    </row>
    <row r="8" spans="1:10" ht="12.75">
      <c r="A8" s="69"/>
      <c r="B8" s="69"/>
      <c r="C8" s="69"/>
      <c r="D8" s="69"/>
      <c r="E8" s="69"/>
      <c r="F8" s="69"/>
      <c r="G8" s="69"/>
      <c r="H8" s="70"/>
      <c r="I8" s="70"/>
      <c r="J8" s="70"/>
    </row>
    <row r="9" spans="1:10" ht="12.75">
      <c r="A9" s="70"/>
      <c r="B9" s="70"/>
      <c r="C9" s="70"/>
      <c r="D9" s="70"/>
      <c r="E9" s="70"/>
      <c r="F9" s="70"/>
      <c r="G9" s="70"/>
      <c r="H9" s="70"/>
      <c r="I9" s="70"/>
      <c r="J9" s="70"/>
    </row>
    <row r="11" ht="12.75">
      <c r="A11" s="10" t="s">
        <v>1</v>
      </c>
    </row>
    <row r="12" spans="1:5" ht="15.75">
      <c r="A12" s="10" t="s">
        <v>29</v>
      </c>
      <c r="B12" s="53">
        <v>1600</v>
      </c>
      <c r="C12" s="2" t="s">
        <v>30</v>
      </c>
      <c r="D12" s="41">
        <f>B12+273.15</f>
        <v>1873.15</v>
      </c>
      <c r="E12" s="2" t="s">
        <v>31</v>
      </c>
    </row>
    <row r="13" spans="1:7" ht="15.75">
      <c r="A13" s="3" t="s">
        <v>6</v>
      </c>
      <c r="B13" s="4"/>
      <c r="C13" s="4"/>
      <c r="D13" s="4"/>
      <c r="E13" s="4"/>
      <c r="F13" s="4"/>
      <c r="G13" s="5"/>
    </row>
    <row r="14" spans="1:13" ht="15.75">
      <c r="A14" s="6" t="s">
        <v>7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 t="s">
        <v>15</v>
      </c>
      <c r="I14" s="6" t="s">
        <v>16</v>
      </c>
      <c r="J14" s="6" t="s">
        <v>17</v>
      </c>
      <c r="K14" s="6" t="s">
        <v>44</v>
      </c>
      <c r="L14" s="6" t="s">
        <v>18</v>
      </c>
      <c r="M14" s="6" t="s">
        <v>3</v>
      </c>
    </row>
    <row r="15" spans="1:13" ht="12.75">
      <c r="A15" s="6" t="s">
        <v>8</v>
      </c>
      <c r="B15" s="36">
        <v>45</v>
      </c>
      <c r="C15" s="36">
        <v>10</v>
      </c>
      <c r="D15" s="36">
        <v>8</v>
      </c>
      <c r="E15" s="36">
        <v>8</v>
      </c>
      <c r="F15" s="36">
        <v>19.7</v>
      </c>
      <c r="G15" s="36">
        <v>3</v>
      </c>
      <c r="H15" s="36">
        <v>2</v>
      </c>
      <c r="I15" s="36">
        <v>3</v>
      </c>
      <c r="J15" s="36">
        <v>1</v>
      </c>
      <c r="K15" s="36">
        <v>0</v>
      </c>
      <c r="L15" s="36">
        <v>0.3</v>
      </c>
      <c r="M15" s="24">
        <f>SUM(B15:L15)</f>
        <v>100</v>
      </c>
    </row>
    <row r="16" spans="1:13" ht="12.75">
      <c r="A16" s="6" t="s">
        <v>19</v>
      </c>
      <c r="B16" s="25">
        <v>56.1</v>
      </c>
      <c r="C16" s="25">
        <v>71</v>
      </c>
      <c r="D16" s="25">
        <v>72</v>
      </c>
      <c r="E16" s="25">
        <v>40.3</v>
      </c>
      <c r="F16" s="25">
        <v>60</v>
      </c>
      <c r="G16" s="25">
        <v>142</v>
      </c>
      <c r="H16" s="25">
        <v>102</v>
      </c>
      <c r="I16" s="25">
        <v>160</v>
      </c>
      <c r="J16" s="25">
        <v>78</v>
      </c>
      <c r="K16" s="25">
        <v>80</v>
      </c>
      <c r="L16" s="25">
        <v>32</v>
      </c>
      <c r="M16" s="26">
        <f>SUM(B16:L16)</f>
        <v>893.4</v>
      </c>
    </row>
    <row r="17" spans="1:13" ht="12.75">
      <c r="A17" s="6" t="s">
        <v>20</v>
      </c>
      <c r="B17" s="35">
        <f aca="true" t="shared" si="0" ref="B17:L17">B15/B16</f>
        <v>0.8021390374331551</v>
      </c>
      <c r="C17" s="35">
        <f t="shared" si="0"/>
        <v>0.14084507042253522</v>
      </c>
      <c r="D17" s="35">
        <f t="shared" si="0"/>
        <v>0.1111111111111111</v>
      </c>
      <c r="E17" s="35">
        <f t="shared" si="0"/>
        <v>0.19851116625310175</v>
      </c>
      <c r="F17" s="35">
        <f t="shared" si="0"/>
        <v>0.3283333333333333</v>
      </c>
      <c r="G17" s="35">
        <f t="shared" si="0"/>
        <v>0.02112676056338028</v>
      </c>
      <c r="H17" s="35">
        <f t="shared" si="0"/>
        <v>0.0196078431372549</v>
      </c>
      <c r="I17" s="35">
        <f t="shared" si="0"/>
        <v>0.01875</v>
      </c>
      <c r="J17" s="35">
        <f t="shared" si="0"/>
        <v>0.01282051282051282</v>
      </c>
      <c r="K17" s="35">
        <f>K15/K16</f>
        <v>0</v>
      </c>
      <c r="L17" s="35">
        <f t="shared" si="0"/>
        <v>0.009375</v>
      </c>
      <c r="M17" s="27">
        <f>SUM(B17:L17)</f>
        <v>1.6626198350743844</v>
      </c>
    </row>
    <row r="19" ht="12.75">
      <c r="A19" s="11" t="s">
        <v>37</v>
      </c>
    </row>
    <row r="20" spans="1:5" ht="15.75">
      <c r="A20" s="76" t="s">
        <v>32</v>
      </c>
      <c r="B20" s="76"/>
      <c r="C20" s="45"/>
      <c r="D20" s="45">
        <f>B17+C17+D17+E17+J17</f>
        <v>1.265426898040416</v>
      </c>
      <c r="E20" s="44"/>
    </row>
    <row r="21" ht="12.75"/>
    <row r="22" spans="1:4" ht="15">
      <c r="A22" s="2" t="s">
        <v>33</v>
      </c>
      <c r="D22" s="54">
        <f>B17+C17+D17+E17-(2*F17)-(G17*3)-(H17*3)-I17</f>
        <v>0.454985907451331</v>
      </c>
    </row>
    <row r="24" spans="1:4" ht="15">
      <c r="A24" s="2" t="s">
        <v>34</v>
      </c>
      <c r="D24" s="54">
        <f>D22+L17+2*J17+F17+2*G17+2*H17+2*I17+K17</f>
        <v>0.9373044738269602</v>
      </c>
    </row>
    <row r="26" spans="1:4" ht="15">
      <c r="A26" s="2" t="s">
        <v>35</v>
      </c>
      <c r="D26" s="54">
        <f>D17/D20</f>
        <v>0.08780523891437178</v>
      </c>
    </row>
    <row r="27" spans="4:14" ht="12.75">
      <c r="D27" s="55"/>
      <c r="M27" s="37"/>
      <c r="N27" s="56"/>
    </row>
    <row r="28" spans="1:4" ht="15">
      <c r="A28" s="2" t="s">
        <v>36</v>
      </c>
      <c r="D28" s="54">
        <f>D22/D24</f>
        <v>0.48541954098826573</v>
      </c>
    </row>
    <row r="30" ht="12.75">
      <c r="A30" s="10" t="s">
        <v>38</v>
      </c>
    </row>
    <row r="36" ht="12.75">
      <c r="M36" s="37"/>
    </row>
    <row r="37" spans="3:13" ht="15.75">
      <c r="C37" s="51">
        <f>122757-52.46*D12</f>
        <v>24491.550999999992</v>
      </c>
      <c r="D37" s="2" t="s">
        <v>39</v>
      </c>
      <c r="M37" s="37"/>
    </row>
    <row r="38" ht="12.75">
      <c r="M38" s="37"/>
    </row>
    <row r="39" ht="12.75">
      <c r="M39" s="37"/>
    </row>
    <row r="40" spans="2:13" ht="15.75">
      <c r="B40" s="51"/>
      <c r="M40" s="37"/>
    </row>
    <row r="41" spans="2:13" ht="15.75">
      <c r="B41" s="31">
        <f>EXP(-C37/(8.314*D12))</f>
        <v>0.2074933655716254</v>
      </c>
      <c r="M41" s="37"/>
    </row>
    <row r="42" ht="15.75">
      <c r="B42" s="49"/>
    </row>
    <row r="45" spans="1:7" ht="15.75">
      <c r="A45" s="3"/>
      <c r="B45" s="4"/>
      <c r="C45" s="4"/>
      <c r="D45" s="4"/>
      <c r="E45" s="4"/>
      <c r="F45" s="4"/>
      <c r="G45" s="5"/>
    </row>
    <row r="46" spans="1:5" ht="12.75">
      <c r="A46" s="10"/>
      <c r="B46" s="9"/>
      <c r="C46" s="7"/>
      <c r="D46" s="7"/>
      <c r="E46" s="7"/>
    </row>
    <row r="47" spans="2:5" ht="12.75">
      <c r="B47" s="9"/>
      <c r="C47" s="7"/>
      <c r="D47" s="7"/>
      <c r="E47" s="7"/>
    </row>
    <row r="48" spans="1:10" ht="15.75">
      <c r="A48" s="46"/>
      <c r="B48" s="48">
        <f>1/POWER(D28,3/2)</f>
        <v>2.956814757548623</v>
      </c>
      <c r="C48" s="8" t="s">
        <v>40</v>
      </c>
      <c r="D48" s="47"/>
      <c r="E48" s="30"/>
      <c r="J48" s="57">
        <f>POWER(10,(1.4*POWER((1-D28),2)+0.4*(1-D28)))</f>
        <v>3.771746117103952</v>
      </c>
    </row>
    <row r="49" spans="2:5" ht="12.75">
      <c r="B49" s="9"/>
      <c r="C49" s="7"/>
      <c r="D49" s="7"/>
      <c r="E49" s="7"/>
    </row>
    <row r="50" spans="1:5" ht="12.75">
      <c r="A50" s="8"/>
      <c r="B50" s="9"/>
      <c r="C50" s="7"/>
      <c r="D50" s="7"/>
      <c r="E50" s="7"/>
    </row>
    <row r="51" spans="1:5" ht="12.75">
      <c r="A51" s="11"/>
      <c r="B51" s="9"/>
      <c r="C51" s="7"/>
      <c r="D51" s="7"/>
      <c r="E51" s="7"/>
    </row>
    <row r="52" spans="1:5" ht="15.75">
      <c r="A52" s="8"/>
      <c r="B52" s="33"/>
      <c r="C52" s="28"/>
      <c r="D52" s="7"/>
      <c r="E52" s="7"/>
    </row>
    <row r="53" spans="1:5" ht="12.75">
      <c r="A53" s="29"/>
      <c r="B53" s="30"/>
      <c r="C53" s="30"/>
      <c r="D53" s="30"/>
      <c r="E53" s="30"/>
    </row>
    <row r="54" spans="1:5" ht="12.75">
      <c r="A54" s="29"/>
      <c r="B54" s="30"/>
      <c r="C54" s="30"/>
      <c r="D54" s="30"/>
      <c r="E54" s="30"/>
    </row>
    <row r="55" spans="2:5" ht="15.75">
      <c r="B55" s="34">
        <f>B41*B48*D26*D28</f>
        <v>0.02614965818537465</v>
      </c>
      <c r="C55" s="52" t="s">
        <v>41</v>
      </c>
      <c r="D55" s="12"/>
      <c r="E55" s="13"/>
    </row>
    <row r="56" spans="2:5" ht="15.75">
      <c r="B56" s="31"/>
      <c r="C56" s="50"/>
      <c r="D56" s="12"/>
      <c r="E56" s="13"/>
    </row>
    <row r="57" spans="2:3" ht="15.75">
      <c r="B57" s="51">
        <f>B55*10000</f>
        <v>261.4965818537465</v>
      </c>
      <c r="C57" s="1" t="s">
        <v>42</v>
      </c>
    </row>
    <row r="58" spans="2:4" ht="15.75">
      <c r="B58" s="34"/>
      <c r="C58" s="28"/>
      <c r="D58" s="12"/>
    </row>
    <row r="59" spans="2:4" ht="12.75">
      <c r="B59" s="12"/>
      <c r="C59" s="12"/>
      <c r="D59" s="12"/>
    </row>
    <row r="60" spans="1:5" ht="15.75">
      <c r="A60" s="71"/>
      <c r="B60" s="71"/>
      <c r="C60" s="71"/>
      <c r="D60" s="72"/>
      <c r="E60" s="70"/>
    </row>
    <row r="61" spans="2:5" ht="12.75">
      <c r="B61" s="9"/>
      <c r="C61" s="7"/>
      <c r="D61" s="7"/>
      <c r="E61" s="7"/>
    </row>
    <row r="62" spans="1:5" ht="12.75">
      <c r="A62" s="8"/>
      <c r="B62" s="9"/>
      <c r="C62" s="7"/>
      <c r="D62" s="7"/>
      <c r="E62" s="32"/>
    </row>
    <row r="63" spans="2:5" ht="12.75">
      <c r="B63" s="9"/>
      <c r="C63" s="7"/>
      <c r="D63" s="7"/>
      <c r="E63" s="7"/>
    </row>
    <row r="64" spans="1:5" ht="15.75">
      <c r="A64" s="8"/>
      <c r="B64" s="33"/>
      <c r="C64" s="28"/>
      <c r="D64" s="7"/>
      <c r="E64" s="7"/>
    </row>
    <row r="65" spans="2:4" ht="12.75">
      <c r="B65" s="13"/>
      <c r="C65" s="12"/>
      <c r="D65" s="12"/>
    </row>
    <row r="66" spans="1:5" ht="15.75">
      <c r="A66" s="71"/>
      <c r="B66" s="71"/>
      <c r="C66" s="71"/>
      <c r="D66" s="72"/>
      <c r="E66" s="70"/>
    </row>
    <row r="67" spans="3:12" ht="12.75">
      <c r="C67" s="13"/>
      <c r="F67" s="14"/>
      <c r="G67" s="8"/>
      <c r="K67" s="12"/>
      <c r="L67" s="8"/>
    </row>
    <row r="70" spans="1:3" ht="15.75">
      <c r="A70" s="1"/>
      <c r="B70" s="12"/>
      <c r="C70" s="12"/>
    </row>
    <row r="71" spans="2:11" ht="15">
      <c r="B71" s="40"/>
      <c r="C71" s="12"/>
      <c r="D71" s="40"/>
      <c r="F71" s="39"/>
      <c r="H71" s="40"/>
      <c r="K71" s="38"/>
    </row>
    <row r="72" spans="2:4" ht="12.75">
      <c r="B72" s="12"/>
      <c r="C72" s="13"/>
      <c r="D72" s="12"/>
    </row>
    <row r="73" spans="1:5" ht="15.75">
      <c r="A73" s="71"/>
      <c r="B73" s="71"/>
      <c r="C73" s="71"/>
      <c r="D73" s="72"/>
      <c r="E73" s="70"/>
    </row>
    <row r="74" spans="3:12" ht="12.75">
      <c r="C74" s="13"/>
      <c r="F74" s="14"/>
      <c r="G74" s="8"/>
      <c r="K74" s="12"/>
      <c r="L74" s="8"/>
    </row>
    <row r="77" spans="2:4" ht="12.75">
      <c r="B77" s="12"/>
      <c r="C77" s="12"/>
      <c r="D77" s="13"/>
    </row>
    <row r="78" spans="2:8" ht="15">
      <c r="B78" s="40"/>
      <c r="D78" s="39"/>
      <c r="F78" s="39"/>
      <c r="H78" s="39"/>
    </row>
    <row r="79" spans="2:4" ht="12.75">
      <c r="B79" s="12"/>
      <c r="C79" s="12"/>
      <c r="D79" s="13"/>
    </row>
    <row r="81" spans="3:12" ht="12.75">
      <c r="C81" s="13"/>
      <c r="F81" s="14"/>
      <c r="G81" s="8"/>
      <c r="K81" s="12"/>
      <c r="L81" s="8"/>
    </row>
    <row r="83" ht="15.75">
      <c r="A83" s="1"/>
    </row>
    <row r="84" spans="2:11" ht="15">
      <c r="B84" s="40"/>
      <c r="D84" s="39"/>
      <c r="F84" s="42"/>
      <c r="K84" s="38"/>
    </row>
    <row r="85" spans="2:3" ht="12.75">
      <c r="B85" s="15"/>
      <c r="C85" s="8"/>
    </row>
    <row r="86" spans="2:3" ht="12.75">
      <c r="B86" s="15"/>
      <c r="C86" s="8"/>
    </row>
    <row r="87" spans="2:3" ht="12.75">
      <c r="B87" s="15"/>
      <c r="C87" s="8"/>
    </row>
    <row r="88" spans="1:10" ht="12.75">
      <c r="A88" s="65" t="s">
        <v>4</v>
      </c>
      <c r="B88" s="70"/>
      <c r="C88" s="70"/>
      <c r="D88" s="70"/>
      <c r="E88" s="70"/>
      <c r="F88" s="70"/>
      <c r="G88" s="70"/>
      <c r="H88" s="70"/>
      <c r="I88" s="70"/>
      <c r="J88" s="70"/>
    </row>
    <row r="89" spans="1:10" ht="12.75">
      <c r="A89" s="70"/>
      <c r="B89" s="70"/>
      <c r="C89" s="70"/>
      <c r="D89" s="70"/>
      <c r="E89" s="70"/>
      <c r="F89" s="70"/>
      <c r="G89" s="70"/>
      <c r="H89" s="70"/>
      <c r="I89" s="70"/>
      <c r="J89" s="70"/>
    </row>
    <row r="90" spans="1:10" ht="12.75">
      <c r="A90" s="70"/>
      <c r="B90" s="70"/>
      <c r="C90" s="70"/>
      <c r="D90" s="70"/>
      <c r="E90" s="70"/>
      <c r="F90" s="70"/>
      <c r="G90" s="70"/>
      <c r="H90" s="70"/>
      <c r="I90" s="70"/>
      <c r="J90" s="70"/>
    </row>
    <row r="91" spans="1:9" ht="12.75">
      <c r="A91" s="43"/>
      <c r="B91" s="43"/>
      <c r="C91" s="43"/>
      <c r="D91" s="43"/>
      <c r="E91" s="43"/>
      <c r="F91" s="43"/>
      <c r="G91" s="43"/>
      <c r="H91" s="30"/>
      <c r="I91" s="30"/>
    </row>
    <row r="92" spans="3:4" ht="12.75">
      <c r="C92" s="15"/>
      <c r="D92" s="8"/>
    </row>
    <row r="93" spans="3:4" ht="12.75">
      <c r="C93" s="15"/>
      <c r="D93" s="8"/>
    </row>
    <row r="95" spans="1:3" ht="15.75">
      <c r="A95" s="16"/>
      <c r="B95" s="17"/>
      <c r="C95" s="8"/>
    </row>
    <row r="96" spans="1:3" ht="12.75">
      <c r="A96" s="8"/>
      <c r="B96" s="18"/>
      <c r="C96" s="8"/>
    </row>
    <row r="97" spans="1:3" ht="12.75">
      <c r="A97" s="8"/>
      <c r="B97" s="18"/>
      <c r="C97" s="8"/>
    </row>
    <row r="98" spans="1:3" ht="12.75">
      <c r="A98" s="8"/>
      <c r="B98" s="18"/>
      <c r="C98" s="8"/>
    </row>
    <row r="99" spans="1:3" ht="15.75">
      <c r="A99" s="19"/>
      <c r="B99" s="20"/>
      <c r="C99" s="16"/>
    </row>
    <row r="100" spans="1:3" ht="12.75">
      <c r="A100" s="8"/>
      <c r="B100" s="8"/>
      <c r="C100" s="8"/>
    </row>
    <row r="101" spans="1:3" ht="12.75">
      <c r="A101" s="8"/>
      <c r="B101" s="8"/>
      <c r="C101" s="8"/>
    </row>
    <row r="102" spans="1:3" ht="15.75">
      <c r="A102" s="63"/>
      <c r="B102" s="63"/>
      <c r="C102" s="64"/>
    </row>
    <row r="103" spans="1:3" ht="15.75">
      <c r="A103" s="21"/>
      <c r="B103" s="22"/>
      <c r="C103" s="8"/>
    </row>
    <row r="104" spans="1:3" ht="15.75">
      <c r="A104" s="21"/>
      <c r="B104" s="22"/>
      <c r="C104" s="8"/>
    </row>
    <row r="105" spans="1:3" ht="15.75">
      <c r="A105" s="21"/>
      <c r="B105" s="22"/>
      <c r="C105" s="8"/>
    </row>
    <row r="106" spans="1:3" ht="15.75">
      <c r="A106" s="21"/>
      <c r="B106" s="22"/>
      <c r="C106" s="8"/>
    </row>
    <row r="107" ht="12.75">
      <c r="A107" s="23"/>
    </row>
    <row r="109" spans="1:7" ht="12.75">
      <c r="A109" s="65" t="s">
        <v>4</v>
      </c>
      <c r="B109" s="66"/>
      <c r="C109" s="66"/>
      <c r="D109" s="66"/>
      <c r="E109" s="66"/>
      <c r="F109" s="66"/>
      <c r="G109" s="66"/>
    </row>
    <row r="110" spans="1:7" ht="12.75">
      <c r="A110" s="66"/>
      <c r="B110" s="66"/>
      <c r="C110" s="66"/>
      <c r="D110" s="66"/>
      <c r="E110" s="66"/>
      <c r="F110" s="66"/>
      <c r="G110" s="66"/>
    </row>
    <row r="111" spans="1:7" ht="12.75">
      <c r="A111" s="66"/>
      <c r="B111" s="66"/>
      <c r="C111" s="66"/>
      <c r="D111" s="66"/>
      <c r="E111" s="66"/>
      <c r="F111" s="66"/>
      <c r="G111" s="66"/>
    </row>
    <row r="112" spans="1:7" ht="12.75">
      <c r="A112" s="66"/>
      <c r="B112" s="66"/>
      <c r="C112" s="66"/>
      <c r="D112" s="66"/>
      <c r="E112" s="66"/>
      <c r="F112" s="66"/>
      <c r="G112" s="66"/>
    </row>
  </sheetData>
  <mergeCells count="8">
    <mergeCell ref="A88:J90"/>
    <mergeCell ref="A102:C102"/>
    <mergeCell ref="A109:G112"/>
    <mergeCell ref="A5:J9"/>
    <mergeCell ref="A20:B20"/>
    <mergeCell ref="A60:E60"/>
    <mergeCell ref="A66:E66"/>
    <mergeCell ref="A73:E73"/>
  </mergeCells>
  <printOptions/>
  <pageMargins left="0.75" right="0.75" top="1" bottom="1" header="0.4921259845" footer="0.4921259845"/>
  <pageSetup orientation="portrait" paperSize="9" r:id="rId24"/>
  <drawing r:id="rId23"/>
  <legacyDrawing r:id="rId22"/>
  <oleObjects>
    <oleObject progId="Equation.3" shapeId="2335025" r:id="rId1"/>
    <oleObject progId="Equation.3" shapeId="2356437" r:id="rId2"/>
    <oleObject progId="Equation.3" shapeId="2394213" r:id="rId3"/>
    <oleObject progId="Equation.3" shapeId="2404091" r:id="rId4"/>
    <oleObject progId="Equation.3" shapeId="2428681" r:id="rId5"/>
    <oleObject progId="Equation.3" shapeId="2501963" r:id="rId6"/>
    <oleObject progId="Equation.3" shapeId="2523484" r:id="rId7"/>
    <oleObject progId="Equation.3" shapeId="2530582" r:id="rId8"/>
    <oleObject progId="Equation.3" shapeId="2551429" r:id="rId9"/>
    <oleObject progId="Equation.3" shapeId="2561520" r:id="rId10"/>
    <oleObject progId="Equation.3" shapeId="2566906" r:id="rId11"/>
    <oleObject progId="Equation.3" shapeId="2593848" r:id="rId12"/>
    <oleObject progId="Equation.3" shapeId="2604363" r:id="rId13"/>
    <oleObject progId="Equation.3" shapeId="2611703" r:id="rId14"/>
    <oleObject progId="Equation.3" shapeId="2629596" r:id="rId15"/>
    <oleObject progId="Equation.3" shapeId="1611418" r:id="rId16"/>
    <oleObject progId="Equation.3" shapeId="1617548" r:id="rId17"/>
    <oleObject progId="Equation.3" shapeId="1620546" r:id="rId18"/>
    <oleObject progId="Equation.3" shapeId="1622703" r:id="rId19"/>
    <oleObject progId="Equation.3" shapeId="1624244" r:id="rId20"/>
    <oleObject progId="Equation.3" shapeId="1094690" r:id="rId2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2006-10-29T17:17:16Z</dcterms:created>
  <dcterms:modified xsi:type="dcterms:W3CDTF">2006-11-05T10:01:57Z</dcterms:modified>
  <cp:category/>
  <cp:version/>
  <cp:contentType/>
  <cp:contentStatus/>
</cp:coreProperties>
</file>